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20" windowWidth="9528" windowHeight="8016" activeTab="0"/>
  </bookViews>
  <sheets>
    <sheet name="Caractèristiques" sheetId="1" r:id="rId1"/>
    <sheet name="Classique" sheetId="2" r:id="rId2"/>
    <sheet name="Binaire" sheetId="3" r:id="rId3"/>
    <sheet name="Barriere" sheetId="4" r:id="rId4"/>
    <sheet name="Asiatique" sheetId="5" r:id="rId5"/>
    <sheet name="Panier" sheetId="6" r:id="rId6"/>
    <sheet name="graph Barrier" sheetId="7" r:id="rId7"/>
    <sheet name="TestMoro" sheetId="8" r:id="rId8"/>
    <sheet name="temps" sheetId="9" r:id="rId9"/>
  </sheets>
  <externalReferences>
    <externalReference r:id="rId12"/>
    <externalReference r:id="rId13"/>
    <externalReference r:id="rId14"/>
  </externalReferences>
  <definedNames>
    <definedName name="D0_" localSheetId="8">'[3]general_parameters'!$B$7</definedName>
    <definedName name="D0_">'[1]general_parameters'!$B$7</definedName>
    <definedName name="delta" localSheetId="8">'[3]general_parameters'!$B$5</definedName>
    <definedName name="delta">'[1]general_parameters'!$B$5</definedName>
    <definedName name="K" localSheetId="8">'[2]Caractèristiques'!#REF!</definedName>
    <definedName name="K">'Caractèristiques'!#REF!</definedName>
    <definedName name="P0_" localSheetId="8">'[3]general_parameters'!$B$6</definedName>
    <definedName name="P0_">'[1]general_parameters'!$B$6</definedName>
    <definedName name="r" localSheetId="8">'[2]Caractèristiques'!#REF!</definedName>
    <definedName name="r">'Caractèristiques'!#REF!</definedName>
    <definedName name="r_" localSheetId="8">'[3]general_parameters'!$B$3</definedName>
    <definedName name="r_">'[1]general_parameters'!$B$3</definedName>
    <definedName name="r_u" localSheetId="8">'[2]Caractèristiques'!#REF!</definedName>
    <definedName name="r_u">'Caractèristiques'!#REF!</definedName>
    <definedName name="sig" localSheetId="8">'[3]general_parameters'!$B$4</definedName>
    <definedName name="sig">'[1]general_parameters'!$B$4</definedName>
    <definedName name="sigma" localSheetId="8">'[2]Caractèristiques'!#REF!</definedName>
    <definedName name="sigma">'Caractèristiques'!#REF!</definedName>
    <definedName name="T" localSheetId="8">'[2]Caractèristiques'!#REF!</definedName>
    <definedName name="T">'Caractèristiques'!#REF!</definedName>
    <definedName name="T_" localSheetId="8">'[3]general_parameters'!$B$8</definedName>
    <definedName name="T_">'[1]general_parameters'!$B$8</definedName>
    <definedName name="V0" localSheetId="8">'[2]Caractèristiques'!#REF!</definedName>
    <definedName name="V0">'Caractèristiques'!#REF!</definedName>
  </definedNames>
  <calcPr fullCalcOnLoad="1"/>
</workbook>
</file>

<file path=xl/sharedStrings.xml><?xml version="1.0" encoding="utf-8"?>
<sst xmlns="http://schemas.openxmlformats.org/spreadsheetml/2006/main" count="148" uniqueCount="56">
  <si>
    <t>taux sans risque (r)</t>
  </si>
  <si>
    <t>par an</t>
  </si>
  <si>
    <r>
      <t>Volatilité (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>)</t>
    </r>
  </si>
  <si>
    <t>€</t>
  </si>
  <si>
    <r>
      <t>prix initial (V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>)</t>
    </r>
  </si>
  <si>
    <t>Strike (K)</t>
  </si>
  <si>
    <t>Duration  (T)</t>
  </si>
  <si>
    <t>année(s)</t>
  </si>
  <si>
    <t>Valeur exacte (Black&amp;Scholes)</t>
  </si>
  <si>
    <t>Résulat approché</t>
  </si>
  <si>
    <t>erreur</t>
  </si>
  <si>
    <t>Retour (N)</t>
  </si>
  <si>
    <t>CALL</t>
  </si>
  <si>
    <t>PUT</t>
  </si>
  <si>
    <t xml:space="preserve">Nombre de Simulations : </t>
  </si>
  <si>
    <t>Option Européenne Classique</t>
  </si>
  <si>
    <t>Caractéristiques du Sous-Jacent</t>
  </si>
  <si>
    <t>Option Binaire "All or Nothing"</t>
  </si>
  <si>
    <t>Barrière :</t>
  </si>
  <si>
    <t>u</t>
  </si>
  <si>
    <t>vérification</t>
  </si>
  <si>
    <t>inversion</t>
  </si>
  <si>
    <t>Excel</t>
  </si>
  <si>
    <t>Moro</t>
  </si>
  <si>
    <t>B</t>
  </si>
  <si>
    <t>2 ans avant la maturité</t>
  </si>
  <si>
    <t>1 an avant la maturité</t>
  </si>
  <si>
    <t>6 mois avant la maturité</t>
  </si>
  <si>
    <t>1 mois avant la maturité</t>
  </si>
  <si>
    <t>Option Down and Out</t>
  </si>
  <si>
    <t>Option Asiatique à moyenne géométrique</t>
  </si>
  <si>
    <t xml:space="preserve">Valeur exacte </t>
  </si>
  <si>
    <t>Valeur exacte</t>
  </si>
  <si>
    <t>Kemna&amp;Vorst</t>
  </si>
  <si>
    <t>Rubinstein&amp;Reiner</t>
  </si>
  <si>
    <t>fréquence utilisée dans la moyenne :</t>
  </si>
  <si>
    <t>années</t>
  </si>
  <si>
    <t>valeur(s) en</t>
  </si>
  <si>
    <t>Option Panier sur 2 actifs</t>
  </si>
  <si>
    <t>Corrélation des 2 actifs :</t>
  </si>
  <si>
    <t>Actif 2 :</t>
  </si>
  <si>
    <t>Approximation de Black&amp;Scholes</t>
  </si>
  <si>
    <t>Résulat simulé</t>
  </si>
  <si>
    <t>Variation</t>
  </si>
  <si>
    <r>
      <t>Volatilité (</t>
    </r>
    <r>
      <rPr>
        <b/>
        <sz val="10"/>
        <rFont val="Symbol"/>
        <family val="1"/>
      </rPr>
      <t>s2</t>
    </r>
    <r>
      <rPr>
        <b/>
        <sz val="10"/>
        <rFont val="Arial"/>
        <family val="0"/>
      </rPr>
      <t>)</t>
    </r>
  </si>
  <si>
    <t>TCL</t>
  </si>
  <si>
    <t>debut</t>
  </si>
  <si>
    <t>fin</t>
  </si>
  <si>
    <t>Mesure du Temps de génération</t>
  </si>
  <si>
    <t>Nb Valeurs :</t>
  </si>
  <si>
    <t>rejet polaire</t>
  </si>
  <si>
    <t>delta(min:sec)</t>
  </si>
  <si>
    <t>Inversion de la fonction de répartition de la loi normale centrée réduite, et vérification</t>
  </si>
  <si>
    <t>Valeurs extrêmes (critiques)</t>
  </si>
  <si>
    <t>Valeurs aléatoires</t>
  </si>
  <si>
    <t>valeurs médianes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</si>
</sst>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0.0000"/>
    <numFmt numFmtId="175" formatCode="0.000%"/>
    <numFmt numFmtId="176" formatCode="0.0000%"/>
    <numFmt numFmtId="177" formatCode="0.000000%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#,##0_ ;\-#,##0\ "/>
    <numFmt numFmtId="182" formatCode="0.00000000"/>
    <numFmt numFmtId="183" formatCode="0.0000000000"/>
    <numFmt numFmtId="184" formatCode="0.00000000000"/>
    <numFmt numFmtId="185" formatCode="0.000000000000000000000000000000"/>
    <numFmt numFmtId="186" formatCode="0.0000000000000000000000"/>
    <numFmt numFmtId="187" formatCode="0.00000"/>
    <numFmt numFmtId="188" formatCode="#,##0.00\ &quot;€&quot;"/>
    <numFmt numFmtId="189" formatCode="[$-40C]dddd\ d\ mmmm\ yyyy"/>
    <numFmt numFmtId="190" formatCode="dd/mm/yyyy\ hh:mm:ss\ ms"/>
    <numFmt numFmtId="191" formatCode="ss\ ms"/>
    <numFmt numFmtId="192" formatCode="ss\ &quot;sec&quot;\ ms\ &quot;ms&quot;"/>
    <numFmt numFmtId="193" formatCode="dd/mm/yyyy\ hh:mm:ss\ mm"/>
    <numFmt numFmtId="194" formatCode="dd/mm/yyyy\ hh:mm:ss\ "/>
    <numFmt numFmtId="195" formatCode="ss\ &quot;sec&quot;"/>
  </numFmts>
  <fonts count="20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20"/>
      <name val="Verdana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name val="Verdana"/>
      <family val="2"/>
    </font>
    <font>
      <u val="sing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6"/>
      <name val="Arial"/>
      <family val="2"/>
    </font>
    <font>
      <b/>
      <sz val="8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175" fontId="7" fillId="2" borderId="2" xfId="22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2" borderId="3" xfId="0" applyFont="1" applyFill="1" applyBorder="1" applyAlignment="1">
      <alignment horizontal="right"/>
    </xf>
    <xf numFmtId="172" fontId="1" fillId="2" borderId="4" xfId="22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172" fontId="1" fillId="2" borderId="6" xfId="22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173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173" fontId="6" fillId="2" borderId="1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86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173" fontId="0" fillId="2" borderId="0" xfId="0" applyNumberFormat="1" applyFont="1" applyFill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2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173" fontId="7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3" fontId="7" fillId="2" borderId="13" xfId="0" applyNumberFormat="1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173" fontId="7" fillId="2" borderId="10" xfId="0" applyNumberFormat="1" applyFont="1" applyFill="1" applyBorder="1" applyAlignment="1">
      <alignment horizontal="left"/>
    </xf>
    <xf numFmtId="9" fontId="7" fillId="2" borderId="13" xfId="22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7" fillId="2" borderId="15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30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45" fontId="0" fillId="0" borderId="7" xfId="0" applyNumberFormat="1" applyBorder="1" applyAlignment="1">
      <alignment/>
    </xf>
    <xf numFmtId="0" fontId="1" fillId="0" borderId="32" xfId="0" applyFont="1" applyBorder="1" applyAlignment="1">
      <alignment horizontal="center"/>
    </xf>
    <xf numFmtId="194" fontId="0" fillId="0" borderId="33" xfId="0" applyNumberFormat="1" applyBorder="1" applyAlignment="1">
      <alignment/>
    </xf>
    <xf numFmtId="194" fontId="0" fillId="0" borderId="5" xfId="0" applyNumberFormat="1" applyBorder="1" applyAlignment="1">
      <alignment/>
    </xf>
    <xf numFmtId="45" fontId="0" fillId="0" borderId="8" xfId="0" applyNumberFormat="1" applyBorder="1" applyAlignment="1">
      <alignment/>
    </xf>
    <xf numFmtId="194" fontId="0" fillId="0" borderId="4" xfId="0" applyNumberFormat="1" applyBorder="1" applyAlignment="1">
      <alignment/>
    </xf>
    <xf numFmtId="45" fontId="0" fillId="0" borderId="34" xfId="0" applyNumberFormat="1" applyBorder="1" applyAlignment="1">
      <alignment/>
    </xf>
    <xf numFmtId="194" fontId="0" fillId="0" borderId="6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194" fontId="0" fillId="0" borderId="3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5" fillId="0" borderId="0" xfId="0" applyFont="1" applyAlignment="1">
      <alignment/>
    </xf>
    <xf numFmtId="186" fontId="19" fillId="0" borderId="3" xfId="0" applyNumberFormat="1" applyFont="1" applyBorder="1" applyAlignment="1">
      <alignment/>
    </xf>
    <xf numFmtId="0" fontId="19" fillId="0" borderId="15" xfId="0" applyFont="1" applyBorder="1" applyAlignment="1">
      <alignment/>
    </xf>
    <xf numFmtId="186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186" fontId="19" fillId="0" borderId="5" xfId="0" applyNumberFormat="1" applyFont="1" applyBorder="1" applyAlignment="1">
      <alignment/>
    </xf>
    <xf numFmtId="0" fontId="19" fillId="0" borderId="9" xfId="0" applyFont="1" applyBorder="1" applyAlignment="1">
      <alignment/>
    </xf>
    <xf numFmtId="186" fontId="19" fillId="0" borderId="10" xfId="0" applyNumberFormat="1" applyFont="1" applyBorder="1" applyAlignment="1">
      <alignment/>
    </xf>
    <xf numFmtId="0" fontId="19" fillId="0" borderId="1" xfId="0" applyFont="1" applyBorder="1" applyAlignment="1">
      <alignment/>
    </xf>
    <xf numFmtId="186" fontId="19" fillId="0" borderId="8" xfId="0" applyNumberFormat="1" applyFont="1" applyBorder="1" applyAlignment="1">
      <alignment/>
    </xf>
    <xf numFmtId="0" fontId="19" fillId="0" borderId="11" xfId="0" applyFont="1" applyBorder="1" applyAlignment="1">
      <alignment/>
    </xf>
    <xf numFmtId="186" fontId="19" fillId="0" borderId="2" xfId="0" applyNumberFormat="1" applyFont="1" applyBorder="1" applyAlignment="1">
      <alignment/>
    </xf>
    <xf numFmtId="0" fontId="19" fillId="0" borderId="12" xfId="0" applyFont="1" applyBorder="1" applyAlignment="1">
      <alignment/>
    </xf>
    <xf numFmtId="186" fontId="19" fillId="0" borderId="33" xfId="0" applyNumberFormat="1" applyFont="1" applyBorder="1" applyAlignment="1">
      <alignment/>
    </xf>
    <xf numFmtId="0" fontId="19" fillId="0" borderId="22" xfId="0" applyFont="1" applyBorder="1" applyAlignment="1">
      <alignment/>
    </xf>
    <xf numFmtId="186" fontId="19" fillId="0" borderId="24" xfId="0" applyNumberFormat="1" applyFont="1" applyBorder="1" applyAlignment="1">
      <alignment/>
    </xf>
    <xf numFmtId="0" fontId="19" fillId="0" borderId="29" xfId="0" applyFont="1" applyBorder="1" applyAlignment="1">
      <alignment/>
    </xf>
    <xf numFmtId="186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186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86" fontId="18" fillId="0" borderId="41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6" fillId="2" borderId="37" xfId="0" applyFont="1" applyFill="1" applyBorder="1" applyAlignment="1">
      <alignment horizontal="right"/>
    </xf>
    <xf numFmtId="173" fontId="6" fillId="2" borderId="38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175" fontId="7" fillId="3" borderId="2" xfId="22" applyNumberFormat="1" applyFont="1" applyFill="1" applyBorder="1" applyAlignment="1">
      <alignment horizontal="center"/>
    </xf>
    <xf numFmtId="181" fontId="7" fillId="2" borderId="25" xfId="2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/>
    </xf>
    <xf numFmtId="0" fontId="7" fillId="2" borderId="38" xfId="0" applyFont="1" applyFill="1" applyBorder="1" applyAlignment="1">
      <alignment horizontal="right"/>
    </xf>
    <xf numFmtId="3" fontId="6" fillId="2" borderId="38" xfId="22" applyNumberFormat="1" applyFont="1" applyFill="1" applyBorder="1" applyAlignment="1">
      <alignment horizontal="left"/>
    </xf>
    <xf numFmtId="3" fontId="6" fillId="2" borderId="39" xfId="22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right"/>
    </xf>
    <xf numFmtId="0" fontId="7" fillId="2" borderId="50" xfId="0" applyFont="1" applyFill="1" applyBorder="1" applyAlignment="1">
      <alignment horizontal="right"/>
    </xf>
    <xf numFmtId="0" fontId="7" fillId="2" borderId="51" xfId="0" applyFont="1" applyFill="1" applyBorder="1" applyAlignment="1">
      <alignment horizontal="right"/>
    </xf>
    <xf numFmtId="0" fontId="7" fillId="2" borderId="52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7" fillId="2" borderId="37" xfId="0" applyFont="1" applyFill="1" applyBorder="1" applyAlignment="1">
      <alignment horizontal="right"/>
    </xf>
    <xf numFmtId="0" fontId="7" fillId="2" borderId="38" xfId="0" applyFont="1" applyFill="1" applyBorder="1" applyAlignment="1">
      <alignment horizontal="right"/>
    </xf>
    <xf numFmtId="3" fontId="6" fillId="2" borderId="38" xfId="22" applyNumberFormat="1" applyFont="1" applyFill="1" applyBorder="1" applyAlignment="1">
      <alignment horizontal="left"/>
    </xf>
    <xf numFmtId="3" fontId="6" fillId="2" borderId="39" xfId="22" applyNumberFormat="1" applyFont="1" applyFill="1" applyBorder="1" applyAlignment="1">
      <alignment horizontal="left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left"/>
    </xf>
    <xf numFmtId="0" fontId="7" fillId="2" borderId="61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right"/>
    </xf>
    <xf numFmtId="0" fontId="9" fillId="2" borderId="5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3" fontId="6" fillId="2" borderId="6" xfId="22" applyNumberFormat="1" applyFont="1" applyFill="1" applyBorder="1" applyAlignment="1">
      <alignment horizontal="center"/>
    </xf>
    <xf numFmtId="3" fontId="6" fillId="2" borderId="61" xfId="22" applyNumberFormat="1" applyFont="1" applyFill="1" applyBorder="1" applyAlignment="1">
      <alignment horizontal="center"/>
    </xf>
    <xf numFmtId="3" fontId="6" fillId="2" borderId="49" xfId="22" applyNumberFormat="1" applyFont="1" applyFill="1" applyBorder="1" applyAlignment="1">
      <alignment horizontal="left"/>
    </xf>
    <xf numFmtId="3" fontId="6" fillId="2" borderId="6" xfId="22" applyNumberFormat="1" applyFont="1" applyFill="1" applyBorder="1" applyAlignment="1">
      <alignment horizontal="left"/>
    </xf>
    <xf numFmtId="0" fontId="0" fillId="2" borderId="3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3" fontId="7" fillId="2" borderId="27" xfId="22" applyNumberFormat="1" applyFont="1" applyFill="1" applyBorder="1" applyAlignment="1">
      <alignment horizontal="left"/>
    </xf>
    <xf numFmtId="3" fontId="7" fillId="2" borderId="7" xfId="22" applyNumberFormat="1" applyFont="1" applyFill="1" applyBorder="1" applyAlignment="1">
      <alignment horizontal="left"/>
    </xf>
    <xf numFmtId="3" fontId="7" fillId="2" borderId="60" xfId="22" applyNumberFormat="1" applyFont="1" applyFill="1" applyBorder="1" applyAlignment="1">
      <alignment horizontal="left"/>
    </xf>
    <xf numFmtId="0" fontId="7" fillId="2" borderId="21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6" fillId="2" borderId="45" xfId="0" applyFont="1" applyFill="1" applyBorder="1" applyAlignment="1">
      <alignment horizontal="right" vertical="center"/>
    </xf>
    <xf numFmtId="0" fontId="6" fillId="2" borderId="65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3" fontId="1" fillId="0" borderId="66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48" xfId="0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Call Down &amp; Out - V0 = 100€ - At the money - Maturité 2 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'graph Barrier'!$C$2</c:f>
              <c:strCache>
                <c:ptCount val="1"/>
                <c:pt idx="0">
                  <c:v>2 ans avant la maturité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Barrier'!$B$19:$B$55</c:f>
              <c:numCache/>
            </c:numRef>
          </c:cat>
          <c:val>
            <c:numRef>
              <c:f>'graph Barrier'!$C$19:$C$55</c:f>
              <c:numCache/>
            </c:numRef>
          </c:val>
          <c:smooth val="0"/>
        </c:ser>
        <c:ser>
          <c:idx val="0"/>
          <c:order val="1"/>
          <c:tx>
            <c:strRef>
              <c:f>'graph Barrier'!$D$2</c:f>
              <c:strCache>
                <c:ptCount val="1"/>
                <c:pt idx="0">
                  <c:v>1 an avant la maturité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Barrier'!$B$19:$B$55</c:f>
              <c:numCache/>
            </c:numRef>
          </c:cat>
          <c:val>
            <c:numRef>
              <c:f>'graph Barrier'!$D$19:$D$55</c:f>
              <c:numCache/>
            </c:numRef>
          </c:val>
          <c:smooth val="0"/>
        </c:ser>
        <c:ser>
          <c:idx val="2"/>
          <c:order val="2"/>
          <c:tx>
            <c:strRef>
              <c:f>'graph Barrier'!$E$2</c:f>
              <c:strCache>
                <c:ptCount val="1"/>
                <c:pt idx="0">
                  <c:v>6 mois avant la maturité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Barrier'!$B$19:$B$55</c:f>
              <c:numCache/>
            </c:numRef>
          </c:cat>
          <c:val>
            <c:numRef>
              <c:f>'graph Barrier'!$E$19:$E$55</c:f>
              <c:numCache/>
            </c:numRef>
          </c:val>
          <c:smooth val="0"/>
        </c:ser>
        <c:ser>
          <c:idx val="3"/>
          <c:order val="3"/>
          <c:tx>
            <c:strRef>
              <c:f>'graph Barrier'!$F$2</c:f>
              <c:strCache>
                <c:ptCount val="1"/>
                <c:pt idx="0">
                  <c:v>1 mois avant la maturité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Barrier'!$B$19:$B$55</c:f>
              <c:numCache/>
            </c:numRef>
          </c:cat>
          <c:val>
            <c:numRef>
              <c:f>'graph Barrier'!$F$19:$F$55</c:f>
              <c:numCache/>
            </c:numRef>
          </c:val>
          <c:smooth val="0"/>
        </c:ser>
        <c:axId val="11615567"/>
        <c:axId val="42630024"/>
      </c:lineChart>
      <c:catAx>
        <c:axId val="1161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Valeur de la Barrière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0024"/>
        <c:crosses val="autoZero"/>
        <c:auto val="1"/>
        <c:lblOffset val="100"/>
        <c:noMultiLvlLbl val="0"/>
      </c:catAx>
      <c:valAx>
        <c:axId val="4263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Valeur de la Prime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1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247650</xdr:rowOff>
    </xdr:from>
    <xdr:to>
      <xdr:col>15</xdr:col>
      <xdr:colOff>133350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4848225" y="419100"/>
        <a:ext cx="68199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mc_black_scho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TP%20Simulation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key%20M\Local%20Settings\Temporary%20Internet%20Files\OLK129\qmc_black_scho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EVSCRATCH"/>
      <sheetName val="ro_HiddenInfo"/>
      <sheetName val="Results"/>
      <sheetName val="general_parameters"/>
      <sheetName val="Performance_table"/>
    </sheetNames>
    <sheetDataSet>
      <sheetData sheetId="3">
        <row r="3">
          <cell r="B3">
            <v>0.08</v>
          </cell>
        </row>
        <row r="4">
          <cell r="B4">
            <v>0.25</v>
          </cell>
        </row>
        <row r="5">
          <cell r="B5">
            <v>0.08</v>
          </cell>
        </row>
        <row r="6">
          <cell r="B6">
            <v>20</v>
          </cell>
        </row>
        <row r="7">
          <cell r="B7">
            <v>20</v>
          </cell>
        </row>
        <row r="8">
          <cell r="B8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ctèristiques"/>
      <sheetName val="temps"/>
      <sheetName val="Classique"/>
      <sheetName val="II"/>
      <sheetName val="WT"/>
      <sheetName val="MORO"/>
      <sheetName val="Rejet"/>
      <sheetName val="Tcl"/>
      <sheetName val="Test 1"/>
      <sheetName val="Test 2"/>
      <sheetName val="Test 3"/>
      <sheetName val="Test 4"/>
      <sheetName val="Test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EVSCRATCH"/>
      <sheetName val="ro_HiddenInfo"/>
      <sheetName val="Results"/>
      <sheetName val="general_parameters"/>
      <sheetName val="Performance_table"/>
    </sheetNames>
    <sheetDataSet>
      <sheetData sheetId="3">
        <row r="3">
          <cell r="B3">
            <v>0.04</v>
          </cell>
        </row>
        <row r="4">
          <cell r="B4">
            <v>0.3</v>
          </cell>
        </row>
        <row r="5">
          <cell r="B5">
            <v>0</v>
          </cell>
        </row>
        <row r="6">
          <cell r="B6">
            <v>200</v>
          </cell>
        </row>
        <row r="7">
          <cell r="B7">
            <v>259</v>
          </cell>
        </row>
        <row r="8">
          <cell r="B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30"/>
  </sheetPr>
  <dimension ref="B2:D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3.7109375" style="5" customWidth="1"/>
    <col min="2" max="2" width="32.421875" style="5" customWidth="1"/>
    <col min="3" max="3" width="7.8515625" style="5" customWidth="1"/>
    <col min="4" max="4" width="30.7109375" style="6" customWidth="1"/>
    <col min="5" max="5" width="4.00390625" style="5" customWidth="1"/>
    <col min="6" max="16384" width="11.57421875" style="5" customWidth="1"/>
  </cols>
  <sheetData>
    <row r="1" ht="13.5" thickBot="1"/>
    <row r="2" spans="2:4" ht="24.75" thickBot="1">
      <c r="B2" s="130" t="s">
        <v>16</v>
      </c>
      <c r="C2" s="131"/>
      <c r="D2" s="132"/>
    </row>
    <row r="3" spans="2:4" ht="12.75">
      <c r="B3" s="7" t="s">
        <v>0</v>
      </c>
      <c r="C3" s="8">
        <v>0.03</v>
      </c>
      <c r="D3" s="9" t="s">
        <v>1</v>
      </c>
    </row>
    <row r="4" spans="2:4" ht="12.75">
      <c r="B4" s="10" t="s">
        <v>2</v>
      </c>
      <c r="C4" s="11">
        <v>0.1</v>
      </c>
      <c r="D4" s="12" t="s">
        <v>1</v>
      </c>
    </row>
    <row r="5" spans="2:4" ht="15">
      <c r="B5" s="10" t="s">
        <v>4</v>
      </c>
      <c r="C5" s="13">
        <v>100</v>
      </c>
      <c r="D5" s="12" t="s">
        <v>3</v>
      </c>
    </row>
    <row r="6" spans="2:4" ht="12.75">
      <c r="B6" s="14" t="s">
        <v>5</v>
      </c>
      <c r="C6" s="13">
        <v>110</v>
      </c>
      <c r="D6" s="12" t="s">
        <v>3</v>
      </c>
    </row>
    <row r="7" spans="2:4" ht="13.5" thickBot="1">
      <c r="B7" s="14" t="s">
        <v>6</v>
      </c>
      <c r="C7" s="15">
        <v>2</v>
      </c>
      <c r="D7" s="16" t="s">
        <v>7</v>
      </c>
    </row>
  </sheetData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B1:H14"/>
  <sheetViews>
    <sheetView workbookViewId="0" topLeftCell="A1">
      <selection activeCell="B19" sqref="B19"/>
    </sheetView>
  </sheetViews>
  <sheetFormatPr defaultColWidth="11.421875" defaultRowHeight="12.75"/>
  <cols>
    <col min="1" max="1" width="4.28125" style="2" customWidth="1"/>
    <col min="2" max="2" width="31.28125" style="2" bestFit="1" customWidth="1"/>
    <col min="3" max="3" width="9.8515625" style="2" customWidth="1"/>
    <col min="4" max="4" width="2.140625" style="2" bestFit="1" customWidth="1"/>
    <col min="5" max="5" width="31.28125" style="2" bestFit="1" customWidth="1"/>
    <col min="6" max="6" width="10.57421875" style="2" bestFit="1" customWidth="1"/>
    <col min="7" max="7" width="2.140625" style="2" bestFit="1" customWidth="1"/>
    <col min="8" max="8" width="11.57421875" style="2" customWidth="1"/>
    <col min="9" max="9" width="12.7109375" style="2" customWidth="1"/>
    <col min="10" max="13" width="7.140625" style="2" bestFit="1" customWidth="1"/>
    <col min="14" max="16384" width="11.57421875" style="2" customWidth="1"/>
  </cols>
  <sheetData>
    <row r="1" spans="2:5" ht="14.25" thickBot="1">
      <c r="B1" s="1"/>
      <c r="C1" s="1"/>
      <c r="D1" s="1"/>
      <c r="E1" s="1"/>
    </row>
    <row r="2" spans="2:7" ht="14.25" thickBot="1">
      <c r="B2" s="133" t="s">
        <v>15</v>
      </c>
      <c r="C2" s="134"/>
      <c r="D2" s="134"/>
      <c r="E2" s="134"/>
      <c r="F2" s="134"/>
      <c r="G2" s="135"/>
    </row>
    <row r="3" spans="2:7" ht="14.25" thickBot="1">
      <c r="B3" s="136" t="s">
        <v>12</v>
      </c>
      <c r="C3" s="137"/>
      <c r="D3" s="138"/>
      <c r="E3" s="139" t="s">
        <v>13</v>
      </c>
      <c r="F3" s="137"/>
      <c r="G3" s="138"/>
    </row>
    <row r="4" spans="2:7" ht="13.5">
      <c r="B4" s="140"/>
      <c r="C4" s="141"/>
      <c r="D4" s="141"/>
      <c r="E4" s="142"/>
      <c r="F4" s="142"/>
      <c r="G4" s="143"/>
    </row>
    <row r="5" spans="2:7" ht="14.25" thickBot="1">
      <c r="B5" s="121" t="s">
        <v>14</v>
      </c>
      <c r="C5" s="122"/>
      <c r="D5" s="122"/>
      <c r="E5" s="123">
        <v>90000</v>
      </c>
      <c r="F5" s="123"/>
      <c r="G5" s="124"/>
    </row>
    <row r="6" spans="2:7" ht="13.5">
      <c r="B6" s="26"/>
      <c r="C6" s="21"/>
      <c r="D6" s="22"/>
      <c r="E6" s="23"/>
      <c r="F6" s="24"/>
      <c r="G6" s="25"/>
    </row>
    <row r="7" spans="2:7" ht="14.25" thickBot="1">
      <c r="B7" s="116" t="s">
        <v>8</v>
      </c>
      <c r="C7" s="117">
        <f>Classique_Call_BlackScholes(Caractèristiques!C5,Caractèristiques!C6,Caractèristiques!C3,Caractèristiques!C4,Caractèristiques!C7,0)</f>
        <v>4.119079084135855</v>
      </c>
      <c r="D7" s="118" t="s">
        <v>3</v>
      </c>
      <c r="E7" s="116" t="s">
        <v>8</v>
      </c>
      <c r="F7" s="117">
        <f>Classique_Put_BlackScholes(Caractèristiques!C5,Caractèristiques!C6,Caractèristiques!C3,Caractèristiques!C4,Caractèristiques!C7,0)</f>
        <v>7.713177778403214</v>
      </c>
      <c r="G7" s="118" t="s">
        <v>3</v>
      </c>
    </row>
    <row r="8" spans="2:8" ht="13.5">
      <c r="B8" s="72" t="s">
        <v>9</v>
      </c>
      <c r="C8" s="57">
        <v>4.132334424896072</v>
      </c>
      <c r="D8" s="22" t="s">
        <v>3</v>
      </c>
      <c r="E8" s="72" t="s">
        <v>9</v>
      </c>
      <c r="F8" s="57">
        <v>7.700445462320378</v>
      </c>
      <c r="G8" s="22" t="s">
        <v>3</v>
      </c>
      <c r="H8" s="125" t="s">
        <v>23</v>
      </c>
    </row>
    <row r="9" spans="2:8" ht="14.25" thickBot="1">
      <c r="B9" s="19" t="s">
        <v>10</v>
      </c>
      <c r="C9" s="119">
        <f>IF(C7&lt;&gt;0,(C7-C8)/C7,"")</f>
        <v>-0.0032180350242045045</v>
      </c>
      <c r="D9" s="20"/>
      <c r="E9" s="19" t="s">
        <v>10</v>
      </c>
      <c r="F9" s="119">
        <f>IF(F7&lt;&gt;0,(F7-F8)/F7,"")</f>
        <v>0.0016507224970862713</v>
      </c>
      <c r="G9" s="20"/>
      <c r="H9" s="126"/>
    </row>
    <row r="10" spans="2:8" ht="13.5">
      <c r="B10" s="17" t="s">
        <v>9</v>
      </c>
      <c r="C10" s="18">
        <v>4.145950042726533</v>
      </c>
      <c r="D10" s="3" t="s">
        <v>3</v>
      </c>
      <c r="E10" s="17" t="s">
        <v>9</v>
      </c>
      <c r="F10" s="18">
        <v>7.754610804183413</v>
      </c>
      <c r="G10" s="3" t="s">
        <v>3</v>
      </c>
      <c r="H10" s="125" t="s">
        <v>45</v>
      </c>
    </row>
    <row r="11" spans="2:8" ht="14.25" thickBot="1">
      <c r="B11" s="19" t="s">
        <v>10</v>
      </c>
      <c r="C11" s="4">
        <f>IF(C7&lt;&gt;0,(C7-C10)/C7,"")</f>
        <v>-0.006523535489805958</v>
      </c>
      <c r="D11" s="20"/>
      <c r="E11" s="19" t="s">
        <v>10</v>
      </c>
      <c r="F11" s="4">
        <f>IF(F7&lt;&gt;0,(F7-F10)/F7,"")</f>
        <v>-0.00537171927972551</v>
      </c>
      <c r="G11" s="20"/>
      <c r="H11" s="126"/>
    </row>
    <row r="12" spans="2:8" ht="13.5">
      <c r="B12" s="17" t="s">
        <v>9</v>
      </c>
      <c r="C12" s="18">
        <v>4.134164127570625</v>
      </c>
      <c r="D12" s="3" t="s">
        <v>3</v>
      </c>
      <c r="E12" s="17" t="s">
        <v>9</v>
      </c>
      <c r="F12" s="18">
        <v>7.71429011988617</v>
      </c>
      <c r="G12" s="3" t="s">
        <v>3</v>
      </c>
      <c r="H12" s="127" t="s">
        <v>50</v>
      </c>
    </row>
    <row r="13" spans="2:8" ht="14.25" thickBot="1">
      <c r="B13" s="19" t="s">
        <v>10</v>
      </c>
      <c r="C13" s="4">
        <f>IF(C7&lt;&gt;0,(C7-C12)/C7,"")</f>
        <v>-0.003662236904571393</v>
      </c>
      <c r="D13" s="20"/>
      <c r="E13" s="19" t="s">
        <v>10</v>
      </c>
      <c r="F13" s="4">
        <f>IF(F7&lt;&gt;0,(F7-F12)/F7,"")</f>
        <v>-0.00014421312653665528</v>
      </c>
      <c r="G13" s="20"/>
      <c r="H13" s="126"/>
    </row>
    <row r="14" spans="2:5" ht="13.5">
      <c r="B14" s="1"/>
      <c r="C14" s="1"/>
      <c r="D14" s="1"/>
      <c r="E14" s="1"/>
    </row>
  </sheetData>
  <mergeCells count="10">
    <mergeCell ref="B2:G2"/>
    <mergeCell ref="B3:D3"/>
    <mergeCell ref="E3:G3"/>
    <mergeCell ref="B4:D4"/>
    <mergeCell ref="E4:G4"/>
    <mergeCell ref="H8:H9"/>
    <mergeCell ref="H10:H11"/>
    <mergeCell ref="H12:H13"/>
    <mergeCell ref="B5:D5"/>
    <mergeCell ref="E5:G5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B1:H23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31.28125" style="2" bestFit="1" customWidth="1"/>
    <col min="3" max="3" width="12.140625" style="2" bestFit="1" customWidth="1"/>
    <col min="4" max="4" width="2.140625" style="2" bestFit="1" customWidth="1"/>
    <col min="5" max="5" width="3.140625" style="2" customWidth="1"/>
    <col min="6" max="6" width="26.28125" style="2" customWidth="1"/>
    <col min="7" max="7" width="10.57421875" style="2" bestFit="1" customWidth="1"/>
    <col min="8" max="8" width="2.140625" style="2" bestFit="1" customWidth="1"/>
    <col min="9" max="16384" width="11.57421875" style="2" customWidth="1"/>
  </cols>
  <sheetData>
    <row r="1" spans="2:6" ht="14.25" thickBot="1">
      <c r="B1" s="1"/>
      <c r="C1" s="1"/>
      <c r="D1" s="1"/>
      <c r="E1" s="1"/>
      <c r="F1" s="1"/>
    </row>
    <row r="2" spans="2:8" ht="13.5">
      <c r="B2" s="144" t="s">
        <v>17</v>
      </c>
      <c r="C2" s="145"/>
      <c r="D2" s="145"/>
      <c r="E2" s="145"/>
      <c r="F2" s="145"/>
      <c r="G2" s="145"/>
      <c r="H2" s="146"/>
    </row>
    <row r="3" spans="2:8" ht="14.25" thickBot="1">
      <c r="B3" s="147" t="s">
        <v>12</v>
      </c>
      <c r="C3" s="148"/>
      <c r="D3" s="148"/>
      <c r="E3" s="148" t="s">
        <v>13</v>
      </c>
      <c r="F3" s="148"/>
      <c r="G3" s="148"/>
      <c r="H3" s="149"/>
    </row>
    <row r="4" spans="2:8" ht="13.5">
      <c r="B4" s="140" t="s">
        <v>11</v>
      </c>
      <c r="C4" s="141"/>
      <c r="D4" s="141"/>
      <c r="E4" s="36">
        <v>1</v>
      </c>
      <c r="F4" s="34" t="s">
        <v>3</v>
      </c>
      <c r="H4" s="35"/>
    </row>
    <row r="5" spans="2:8" ht="14.25" thickBot="1">
      <c r="B5" s="121" t="s">
        <v>14</v>
      </c>
      <c r="C5" s="122"/>
      <c r="D5" s="122"/>
      <c r="E5" s="123">
        <v>50000</v>
      </c>
      <c r="F5" s="123"/>
      <c r="G5" s="123"/>
      <c r="H5" s="124"/>
    </row>
    <row r="6" spans="2:8" ht="13.5">
      <c r="B6" s="26"/>
      <c r="C6" s="21"/>
      <c r="D6" s="22"/>
      <c r="E6" s="38"/>
      <c r="F6" s="37"/>
      <c r="G6" s="24"/>
      <c r="H6" s="25"/>
    </row>
    <row r="7" spans="2:8" ht="13.5">
      <c r="B7" s="17" t="s">
        <v>8</v>
      </c>
      <c r="C7" s="18">
        <f>Binaire_Call_BlackScholes(Caractèristiques!C5,Caractèristiques!C6,Caractèristiques!C3,Caractèristiques!C4,Caractèristiques!C7,0,E4)</f>
        <v>0.35253621726173073</v>
      </c>
      <c r="D7" s="3" t="s">
        <v>3</v>
      </c>
      <c r="E7" s="150" t="s">
        <v>8</v>
      </c>
      <c r="F7" s="151"/>
      <c r="G7" s="18">
        <f>E4*EXP(-Caractèristiques!C3*Caractèristiques!C7)-C7</f>
        <v>0.589228316322518</v>
      </c>
      <c r="H7" s="3" t="s">
        <v>3</v>
      </c>
    </row>
    <row r="8" spans="2:8" ht="13.5">
      <c r="B8" s="17" t="s">
        <v>9</v>
      </c>
      <c r="C8" s="18">
        <v>0.3712247438482391</v>
      </c>
      <c r="D8" s="3" t="s">
        <v>3</v>
      </c>
      <c r="E8" s="150" t="s">
        <v>9</v>
      </c>
      <c r="F8" s="151"/>
      <c r="G8" s="18">
        <v>0.5705397897360096</v>
      </c>
      <c r="H8" s="3" t="s">
        <v>3</v>
      </c>
    </row>
    <row r="9" spans="2:8" ht="14.25" thickBot="1">
      <c r="B9" s="19" t="s">
        <v>10</v>
      </c>
      <c r="C9" s="4">
        <f>IF(C7&lt;&gt;0,(C7-C8)/C7,"")</f>
        <v>-0.05301165007007947</v>
      </c>
      <c r="D9" s="20"/>
      <c r="E9" s="152" t="s">
        <v>10</v>
      </c>
      <c r="F9" s="153"/>
      <c r="G9" s="4">
        <f>IF(G7&lt;&gt;0,(G7-G8)/G7,"")</f>
        <v>0.031716952612099426</v>
      </c>
      <c r="H9" s="20"/>
    </row>
    <row r="10" spans="2:6" ht="13.5">
      <c r="B10" s="1"/>
      <c r="C10" s="1"/>
      <c r="D10" s="1"/>
      <c r="E10" s="1"/>
      <c r="F10" s="1"/>
    </row>
    <row r="23" ht="12.75">
      <c r="G23" s="39"/>
    </row>
  </sheetData>
  <mergeCells count="9">
    <mergeCell ref="E7:F7"/>
    <mergeCell ref="E8:F8"/>
    <mergeCell ref="E9:F9"/>
    <mergeCell ref="E5:H5"/>
    <mergeCell ref="B4:D4"/>
    <mergeCell ref="B5:D5"/>
    <mergeCell ref="B2:H2"/>
    <mergeCell ref="B3:D3"/>
    <mergeCell ref="E3:H3"/>
  </mergeCells>
  <printOptions/>
  <pageMargins left="0.75" right="0.75" top="1" bottom="1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B1:H10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30.140625" style="2" customWidth="1"/>
    <col min="3" max="3" width="12.140625" style="2" bestFit="1" customWidth="1"/>
    <col min="4" max="4" width="2.140625" style="2" bestFit="1" customWidth="1"/>
    <col min="5" max="5" width="4.8515625" style="2" bestFit="1" customWidth="1"/>
    <col min="6" max="6" width="24.28125" style="2" customWidth="1"/>
    <col min="7" max="7" width="11.7109375" style="2" bestFit="1" customWidth="1"/>
    <col min="8" max="8" width="2.140625" style="2" bestFit="1" customWidth="1"/>
    <col min="9" max="9" width="11.57421875" style="2" customWidth="1"/>
    <col min="10" max="10" width="12.7109375" style="2" customWidth="1"/>
    <col min="11" max="14" width="7.140625" style="2" bestFit="1" customWidth="1"/>
    <col min="15" max="16384" width="11.57421875" style="2" customWidth="1"/>
  </cols>
  <sheetData>
    <row r="1" spans="2:6" ht="14.25" thickBot="1">
      <c r="B1" s="1"/>
      <c r="C1" s="1"/>
      <c r="D1" s="1"/>
      <c r="E1" s="1"/>
      <c r="F1" s="1"/>
    </row>
    <row r="2" spans="2:8" ht="13.5">
      <c r="B2" s="144" t="s">
        <v>29</v>
      </c>
      <c r="C2" s="145"/>
      <c r="D2" s="145"/>
      <c r="E2" s="145"/>
      <c r="F2" s="145"/>
      <c r="G2" s="145"/>
      <c r="H2" s="146"/>
    </row>
    <row r="3" spans="2:8" ht="14.25" thickBot="1">
      <c r="B3" s="147" t="s">
        <v>12</v>
      </c>
      <c r="C3" s="148"/>
      <c r="D3" s="148"/>
      <c r="E3" s="148" t="s">
        <v>13</v>
      </c>
      <c r="F3" s="148"/>
      <c r="G3" s="148"/>
      <c r="H3" s="149"/>
    </row>
    <row r="4" spans="2:8" ht="13.5">
      <c r="B4" s="150" t="s">
        <v>18</v>
      </c>
      <c r="C4" s="160"/>
      <c r="D4" s="151"/>
      <c r="E4" s="120">
        <v>95</v>
      </c>
      <c r="F4" s="28" t="s">
        <v>3</v>
      </c>
      <c r="H4" s="29"/>
    </row>
    <row r="5" spans="2:8" ht="14.25" thickBot="1">
      <c r="B5" s="161" t="s">
        <v>14</v>
      </c>
      <c r="C5" s="162"/>
      <c r="D5" s="162"/>
      <c r="E5" s="163">
        <v>20000</v>
      </c>
      <c r="F5" s="163"/>
      <c r="G5" s="163"/>
      <c r="H5" s="164"/>
    </row>
    <row r="6" spans="2:8" ht="13.5">
      <c r="B6" s="154"/>
      <c r="C6" s="155"/>
      <c r="D6" s="156"/>
      <c r="E6" s="157"/>
      <c r="F6" s="158"/>
      <c r="G6" s="158"/>
      <c r="H6" s="159"/>
    </row>
    <row r="7" spans="2:8" ht="13.5">
      <c r="B7" s="17" t="s">
        <v>8</v>
      </c>
      <c r="C7" s="27">
        <f>Barriere_Call_BlackScholes(Caractèristiques!C5,Caractèristiques!C6,Caractèristiques!C3,Caractèristiques!C4,Caractèristiques!C7,0,E4)</f>
        <v>3.1963366598657235</v>
      </c>
      <c r="D7" s="3" t="s">
        <v>3</v>
      </c>
      <c r="E7" s="150" t="s">
        <v>8</v>
      </c>
      <c r="F7" s="151"/>
      <c r="G7" s="27">
        <f>Barriere_Put_BlackScholes(Caractèristiques!C5,Caractèristiques!C6,Caractèristiques!C3,Caractèristiques!C4,Caractèristiques!C7,0,E4)</f>
        <v>0.6049723797281636</v>
      </c>
      <c r="H7" s="3" t="s">
        <v>3</v>
      </c>
    </row>
    <row r="8" spans="2:8" ht="13.5">
      <c r="B8" s="17" t="s">
        <v>9</v>
      </c>
      <c r="C8" s="27">
        <v>4.652015887476695</v>
      </c>
      <c r="D8" s="3" t="s">
        <v>3</v>
      </c>
      <c r="E8" s="150" t="s">
        <v>9</v>
      </c>
      <c r="F8" s="151"/>
      <c r="G8" s="27">
        <v>0.08568171512000854</v>
      </c>
      <c r="H8" s="3" t="s">
        <v>3</v>
      </c>
    </row>
    <row r="9" spans="2:8" ht="14.25" thickBot="1">
      <c r="B9" s="19" t="s">
        <v>10</v>
      </c>
      <c r="C9" s="4">
        <f>IF(C7&lt;&gt;0,(C7-C8)/C7,"")</f>
        <v>-0.45542112190150963</v>
      </c>
      <c r="D9" s="20"/>
      <c r="E9" s="152" t="s">
        <v>10</v>
      </c>
      <c r="F9" s="153"/>
      <c r="G9" s="4">
        <f>IF(G7&lt;&gt;0,(G7-G8)/G7,"")</f>
        <v>0.8583708645368099</v>
      </c>
      <c r="H9" s="20"/>
    </row>
    <row r="10" spans="2:6" ht="13.5">
      <c r="B10" s="1"/>
      <c r="C10" s="1"/>
      <c r="D10" s="1"/>
      <c r="E10" s="1"/>
      <c r="F10" s="1"/>
    </row>
  </sheetData>
  <mergeCells count="11">
    <mergeCell ref="E8:F8"/>
    <mergeCell ref="B6:D6"/>
    <mergeCell ref="E6:H6"/>
    <mergeCell ref="E9:F9"/>
    <mergeCell ref="B2:H2"/>
    <mergeCell ref="B3:D3"/>
    <mergeCell ref="E3:H3"/>
    <mergeCell ref="B4:D4"/>
    <mergeCell ref="B5:D5"/>
    <mergeCell ref="E5:H5"/>
    <mergeCell ref="E7:F7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tabColor indexed="10"/>
  </sheetPr>
  <dimension ref="B1:J14"/>
  <sheetViews>
    <sheetView workbookViewId="0" topLeftCell="A1">
      <selection activeCell="C17" sqref="C17"/>
    </sheetView>
  </sheetViews>
  <sheetFormatPr defaultColWidth="11.421875" defaultRowHeight="12.75"/>
  <cols>
    <col min="1" max="1" width="4.7109375" style="2" customWidth="1"/>
    <col min="2" max="2" width="16.140625" style="2" bestFit="1" customWidth="1"/>
    <col min="3" max="3" width="21.57421875" style="2" customWidth="1"/>
    <col min="4" max="4" width="10.8515625" style="2" customWidth="1"/>
    <col min="5" max="5" width="2.140625" style="2" bestFit="1" customWidth="1"/>
    <col min="6" max="6" width="3.57421875" style="2" customWidth="1"/>
    <col min="7" max="7" width="16.8515625" style="2" customWidth="1"/>
    <col min="8" max="8" width="10.57421875" style="2" bestFit="1" customWidth="1"/>
    <col min="9" max="9" width="2.140625" style="2" bestFit="1" customWidth="1"/>
    <col min="10" max="10" width="5.57421875" style="2" customWidth="1"/>
    <col min="11" max="11" width="11.57421875" style="2" customWidth="1"/>
    <col min="12" max="12" width="12.7109375" style="2" customWidth="1"/>
    <col min="13" max="16" width="7.140625" style="2" bestFit="1" customWidth="1"/>
    <col min="17" max="16384" width="11.57421875" style="2" customWidth="1"/>
  </cols>
  <sheetData>
    <row r="1" spans="3:7" ht="14.25" thickBot="1">
      <c r="C1" s="1"/>
      <c r="D1" s="1"/>
      <c r="E1" s="1"/>
      <c r="F1" s="1"/>
      <c r="G1" s="1"/>
    </row>
    <row r="2" spans="3:10" ht="14.25" thickBot="1">
      <c r="C2" s="167" t="s">
        <v>30</v>
      </c>
      <c r="D2" s="168"/>
      <c r="E2" s="168"/>
      <c r="F2" s="168"/>
      <c r="G2" s="168"/>
      <c r="H2" s="168"/>
      <c r="I2" s="168"/>
      <c r="J2" s="169"/>
    </row>
    <row r="3" spans="3:10" ht="14.25" thickBot="1">
      <c r="C3" s="136" t="s">
        <v>12</v>
      </c>
      <c r="D3" s="137"/>
      <c r="E3" s="138"/>
      <c r="F3" s="170" t="s">
        <v>13</v>
      </c>
      <c r="G3" s="171"/>
      <c r="H3" s="171"/>
      <c r="I3" s="171"/>
      <c r="J3" s="172"/>
    </row>
    <row r="4" spans="3:10" ht="13.5">
      <c r="C4" s="140"/>
      <c r="D4" s="141"/>
      <c r="E4" s="176"/>
      <c r="F4" s="173"/>
      <c r="G4" s="174"/>
      <c r="H4" s="174"/>
      <c r="I4" s="174"/>
      <c r="J4" s="175"/>
    </row>
    <row r="5" spans="3:10" ht="13.5">
      <c r="C5" s="150" t="s">
        <v>35</v>
      </c>
      <c r="D5" s="160"/>
      <c r="E5" s="160"/>
      <c r="F5" s="58">
        <v>8</v>
      </c>
      <c r="G5" s="51" t="s">
        <v>37</v>
      </c>
      <c r="H5" s="56">
        <f>Caractèristiques!C7</f>
        <v>2</v>
      </c>
      <c r="I5" s="165" t="s">
        <v>36</v>
      </c>
      <c r="J5" s="166"/>
    </row>
    <row r="6" spans="3:10" ht="13.5">
      <c r="C6" s="181" t="s">
        <v>14</v>
      </c>
      <c r="D6" s="182"/>
      <c r="E6" s="187"/>
      <c r="F6" s="198">
        <v>20000</v>
      </c>
      <c r="G6" s="199"/>
      <c r="H6" s="196"/>
      <c r="I6" s="196"/>
      <c r="J6" s="197"/>
    </row>
    <row r="7" spans="3:10" ht="14.25" thickBot="1">
      <c r="C7" s="188"/>
      <c r="D7" s="189"/>
      <c r="E7" s="190"/>
      <c r="F7" s="193"/>
      <c r="G7" s="194"/>
      <c r="H7" s="194"/>
      <c r="I7" s="194"/>
      <c r="J7" s="195"/>
    </row>
    <row r="8" spans="2:10" ht="13.5">
      <c r="B8" s="200" t="s">
        <v>33</v>
      </c>
      <c r="C8" s="50" t="s">
        <v>31</v>
      </c>
      <c r="D8" s="52">
        <f>Asiatique_Call_KemnaVorst(Caractèristiques!C5,Caractèristiques!C6,Caractèristiques!C3,Caractèristiques!C4,Caractèristiques!C7,0)</f>
        <v>1.8229493118135665</v>
      </c>
      <c r="E8" s="53" t="s">
        <v>3</v>
      </c>
      <c r="F8" s="179" t="s">
        <v>32</v>
      </c>
      <c r="G8" s="180"/>
      <c r="H8" s="57">
        <f>Asiatique_Put_KemnaVorst(Caractèristiques!C5,Caractèristiques!C6,Caractèristiques!C3,Caractèristiques!C4,Caractèristiques!C7,0)</f>
        <v>5.417048006080918</v>
      </c>
      <c r="I8" s="191" t="s">
        <v>3</v>
      </c>
      <c r="J8" s="192"/>
    </row>
    <row r="9" spans="2:10" ht="13.5">
      <c r="B9" s="201"/>
      <c r="C9" s="17" t="s">
        <v>9</v>
      </c>
      <c r="D9" s="18">
        <v>1.8951666544469719</v>
      </c>
      <c r="E9" s="54" t="s">
        <v>3</v>
      </c>
      <c r="F9" s="181" t="s">
        <v>9</v>
      </c>
      <c r="G9" s="182"/>
      <c r="H9" s="18">
        <v>5.386245137104623</v>
      </c>
      <c r="I9" s="185" t="s">
        <v>3</v>
      </c>
      <c r="J9" s="186"/>
    </row>
    <row r="10" spans="2:10" ht="14.25" thickBot="1">
      <c r="B10" s="202"/>
      <c r="C10" s="19" t="s">
        <v>10</v>
      </c>
      <c r="D10" s="4">
        <f>IF(D8&lt;&gt;0,(D8-D9)/D8,"")</f>
        <v>-0.039615661371055766</v>
      </c>
      <c r="E10" s="55"/>
      <c r="F10" s="183" t="s">
        <v>10</v>
      </c>
      <c r="G10" s="184"/>
      <c r="H10" s="4">
        <f>IF(H8&lt;&gt;0,(H8-H9)/H8,"")</f>
        <v>0.005686283182596332</v>
      </c>
      <c r="I10" s="177"/>
      <c r="J10" s="178"/>
    </row>
    <row r="11" spans="2:10" ht="13.5">
      <c r="B11" s="200" t="s">
        <v>34</v>
      </c>
      <c r="C11" s="17" t="s">
        <v>32</v>
      </c>
      <c r="D11" s="18">
        <f>Asiatique_Call_RubinsteinReiner(Caractèristiques!C5,Caractèristiques!C6,Caractèristiques!C3,Caractèristiques!C4,Caractèristiques!C7,0,H5/F5)</f>
        <v>0.8793643771264961</v>
      </c>
      <c r="E11" s="54" t="s">
        <v>3</v>
      </c>
      <c r="F11" s="179" t="s">
        <v>32</v>
      </c>
      <c r="G11" s="180"/>
      <c r="H11" s="57"/>
      <c r="I11" s="191" t="s">
        <v>3</v>
      </c>
      <c r="J11" s="192"/>
    </row>
    <row r="12" spans="2:10" ht="13.5">
      <c r="B12" s="201"/>
      <c r="C12" s="17" t="s">
        <v>9</v>
      </c>
      <c r="D12" s="18">
        <v>1.4716831883948267</v>
      </c>
      <c r="E12" s="54" t="s">
        <v>3</v>
      </c>
      <c r="F12" s="181" t="s">
        <v>9</v>
      </c>
      <c r="G12" s="182"/>
      <c r="H12" s="18">
        <v>7.874347443481664</v>
      </c>
      <c r="I12" s="185" t="s">
        <v>3</v>
      </c>
      <c r="J12" s="186"/>
    </row>
    <row r="13" spans="2:10" ht="14.25" thickBot="1">
      <c r="B13" s="202"/>
      <c r="C13" s="19" t="s">
        <v>10</v>
      </c>
      <c r="D13" s="4">
        <f>IF(D11&lt;&gt;0,(D11-D12)/D11,"")</f>
        <v>-0.6735760814008115</v>
      </c>
      <c r="E13" s="55"/>
      <c r="F13" s="183" t="s">
        <v>10</v>
      </c>
      <c r="G13" s="184"/>
      <c r="H13" s="4">
        <f>IF(H11&lt;&gt;0,(H11-H12)/H11,"")</f>
      </c>
      <c r="I13" s="177"/>
      <c r="J13" s="178"/>
    </row>
    <row r="14" spans="3:7" ht="13.5">
      <c r="C14" s="1"/>
      <c r="D14" s="1"/>
      <c r="E14" s="1"/>
      <c r="F14" s="1"/>
      <c r="G14" s="1"/>
    </row>
  </sheetData>
  <mergeCells count="26">
    <mergeCell ref="B8:B10"/>
    <mergeCell ref="B11:B13"/>
    <mergeCell ref="F11:G11"/>
    <mergeCell ref="F12:G12"/>
    <mergeCell ref="F13:G13"/>
    <mergeCell ref="C6:E6"/>
    <mergeCell ref="C7:E7"/>
    <mergeCell ref="I10:J10"/>
    <mergeCell ref="I11:J11"/>
    <mergeCell ref="I9:J9"/>
    <mergeCell ref="F7:J7"/>
    <mergeCell ref="H6:J6"/>
    <mergeCell ref="I8:J8"/>
    <mergeCell ref="F6:G6"/>
    <mergeCell ref="I13:J13"/>
    <mergeCell ref="F8:G8"/>
    <mergeCell ref="F9:G9"/>
    <mergeCell ref="F10:G10"/>
    <mergeCell ref="I12:J12"/>
    <mergeCell ref="I5:J5"/>
    <mergeCell ref="C2:J2"/>
    <mergeCell ref="F3:J3"/>
    <mergeCell ref="F4:J4"/>
    <mergeCell ref="C5:E5"/>
    <mergeCell ref="C3:E3"/>
    <mergeCell ref="C4:E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tabColor indexed="10"/>
  </sheetPr>
  <dimension ref="B1:L28"/>
  <sheetViews>
    <sheetView workbookViewId="0" topLeftCell="A1">
      <selection activeCell="B7" sqref="B7:D7"/>
    </sheetView>
  </sheetViews>
  <sheetFormatPr defaultColWidth="11.421875" defaultRowHeight="12.75"/>
  <cols>
    <col min="1" max="1" width="4.7109375" style="2" customWidth="1"/>
    <col min="2" max="2" width="30.421875" style="2" bestFit="1" customWidth="1"/>
    <col min="3" max="3" width="13.28125" style="2" bestFit="1" customWidth="1"/>
    <col min="4" max="4" width="6.28125" style="2" bestFit="1" customWidth="1"/>
    <col min="5" max="5" width="30.421875" style="2" bestFit="1" customWidth="1"/>
    <col min="6" max="6" width="10.57421875" style="2" bestFit="1" customWidth="1"/>
    <col min="7" max="7" width="2.140625" style="2" bestFit="1" customWidth="1"/>
    <col min="8" max="8" width="11.57421875" style="2" customWidth="1"/>
    <col min="9" max="9" width="12.7109375" style="2" customWidth="1"/>
    <col min="10" max="10" width="9.7109375" style="2" bestFit="1" customWidth="1"/>
    <col min="11" max="13" width="7.140625" style="2" bestFit="1" customWidth="1"/>
    <col min="14" max="16384" width="11.57421875" style="2" customWidth="1"/>
  </cols>
  <sheetData>
    <row r="1" spans="2:5" ht="14.25" thickBot="1">
      <c r="B1" s="1"/>
      <c r="C1" s="1"/>
      <c r="D1" s="1"/>
      <c r="E1" s="1"/>
    </row>
    <row r="2" spans="2:7" ht="14.25" thickBot="1">
      <c r="B2" s="136" t="s">
        <v>38</v>
      </c>
      <c r="C2" s="137"/>
      <c r="D2" s="137"/>
      <c r="E2" s="137"/>
      <c r="F2" s="137"/>
      <c r="G2" s="138"/>
    </row>
    <row r="3" spans="2:7" ht="14.25" thickBot="1">
      <c r="B3" s="136" t="s">
        <v>12</v>
      </c>
      <c r="C3" s="137"/>
      <c r="D3" s="137"/>
      <c r="E3" s="137" t="s">
        <v>13</v>
      </c>
      <c r="F3" s="137"/>
      <c r="G3" s="138"/>
    </row>
    <row r="4" spans="2:7" ht="14.25" thickBot="1">
      <c r="B4" s="157"/>
      <c r="C4" s="158"/>
      <c r="D4" s="158"/>
      <c r="E4" s="158"/>
      <c r="F4" s="158"/>
      <c r="G4" s="159"/>
    </row>
    <row r="5" spans="2:7" ht="13.5" customHeight="1">
      <c r="B5" s="210" t="s">
        <v>40</v>
      </c>
      <c r="C5" s="59" t="s">
        <v>44</v>
      </c>
      <c r="D5" s="69">
        <v>0.35</v>
      </c>
      <c r="E5" s="191" t="s">
        <v>1</v>
      </c>
      <c r="F5" s="212"/>
      <c r="G5" s="192"/>
    </row>
    <row r="6" spans="2:12" ht="15.75" thickBot="1">
      <c r="B6" s="211"/>
      <c r="C6" s="61" t="s">
        <v>4</v>
      </c>
      <c r="D6" s="64">
        <v>74</v>
      </c>
      <c r="E6" s="177" t="s">
        <v>3</v>
      </c>
      <c r="F6" s="213"/>
      <c r="G6" s="178"/>
      <c r="I6" s="128"/>
      <c r="J6" s="128"/>
      <c r="K6" s="128"/>
      <c r="L6" s="128"/>
    </row>
    <row r="7" spans="2:12" ht="13.5">
      <c r="B7" s="207" t="s">
        <v>39</v>
      </c>
      <c r="C7" s="208"/>
      <c r="D7" s="209"/>
      <c r="E7" s="68">
        <v>0.3</v>
      </c>
      <c r="F7" s="24"/>
      <c r="G7" s="25"/>
      <c r="H7" s="129"/>
      <c r="I7" s="128"/>
      <c r="J7" s="128"/>
      <c r="K7" s="128"/>
      <c r="L7" s="128"/>
    </row>
    <row r="8" spans="2:12" ht="14.25" thickBot="1">
      <c r="B8" s="152" t="s">
        <v>14</v>
      </c>
      <c r="C8" s="203"/>
      <c r="D8" s="153"/>
      <c r="E8" s="204">
        <v>50000</v>
      </c>
      <c r="F8" s="205"/>
      <c r="G8" s="206"/>
      <c r="I8" s="128"/>
      <c r="J8" s="128"/>
      <c r="K8" s="128"/>
      <c r="L8" s="128"/>
    </row>
    <row r="9" spans="2:12" ht="13.5">
      <c r="B9" s="65"/>
      <c r="C9" s="66"/>
      <c r="D9" s="66"/>
      <c r="E9" s="67"/>
      <c r="F9" s="62"/>
      <c r="G9" s="63"/>
      <c r="I9" s="128"/>
      <c r="J9" s="128"/>
      <c r="K9" s="128"/>
      <c r="L9" s="128"/>
    </row>
    <row r="10" spans="2:12" ht="13.5">
      <c r="B10" s="17" t="s">
        <v>41</v>
      </c>
      <c r="C10" s="18">
        <f>Panier_Call_BlackScholes(Caractèristiques!C5,D6,Caractèristiques!C6,Caractèristiques!C3,Caractèristiques!C4,D5,E7,Caractèristiques!C7,0)</f>
        <v>0.5958846123691632</v>
      </c>
      <c r="D10" s="56" t="s">
        <v>3</v>
      </c>
      <c r="E10" s="60" t="s">
        <v>41</v>
      </c>
      <c r="F10" s="18">
        <f>Panier_Put_BlackScholes(Caractèristiques!C5,D6,Caractèristiques!C6,Caractèristiques!C3,Caractèristiques!C4,D5,E7,Caractèristiques!C7,0)</f>
        <v>33.78408200090391</v>
      </c>
      <c r="G10" s="3" t="s">
        <v>3</v>
      </c>
      <c r="I10" s="128"/>
      <c r="J10" s="128"/>
      <c r="K10" s="128"/>
      <c r="L10" s="128"/>
    </row>
    <row r="11" spans="2:12" ht="13.5">
      <c r="B11" s="17" t="s">
        <v>42</v>
      </c>
      <c r="C11" s="18">
        <v>0.6801481874957137</v>
      </c>
      <c r="D11" s="56" t="s">
        <v>3</v>
      </c>
      <c r="E11" s="60" t="s">
        <v>42</v>
      </c>
      <c r="F11" s="18">
        <v>40.43958397583439</v>
      </c>
      <c r="G11" s="3" t="s">
        <v>3</v>
      </c>
      <c r="I11" s="128"/>
      <c r="J11" s="128"/>
      <c r="K11" s="128"/>
      <c r="L11" s="128"/>
    </row>
    <row r="12" spans="2:12" ht="14.25" thickBot="1">
      <c r="B12" s="19" t="s">
        <v>43</v>
      </c>
      <c r="C12" s="4">
        <f>IF(C10&lt;&gt;0,(C10-C11)/C10,"")</f>
        <v>-0.14140921476647797</v>
      </c>
      <c r="D12" s="64"/>
      <c r="E12" s="61" t="s">
        <v>43</v>
      </c>
      <c r="F12" s="4">
        <f>IF(F10&lt;&gt;0,(F10-F11)/F10,"")</f>
        <v>-0.19700111948438942</v>
      </c>
      <c r="G12" s="20"/>
      <c r="I12" s="128"/>
      <c r="J12" s="128"/>
      <c r="K12" s="128"/>
      <c r="L12" s="128"/>
    </row>
    <row r="13" spans="2:12" ht="13.5">
      <c r="B13" s="1"/>
      <c r="C13" s="1"/>
      <c r="D13" s="1"/>
      <c r="E13" s="1"/>
      <c r="I13" s="128"/>
      <c r="J13" s="128"/>
      <c r="K13" s="128"/>
      <c r="L13" s="128"/>
    </row>
    <row r="21" ht="12.75">
      <c r="F21"/>
    </row>
    <row r="22" spans="9:12" ht="12.75">
      <c r="I22" s="70"/>
      <c r="J22" s="70"/>
      <c r="K22" s="70"/>
      <c r="L22" s="70"/>
    </row>
    <row r="23" spans="9:12" ht="12.75">
      <c r="I23" s="70"/>
      <c r="J23" s="70"/>
      <c r="K23" s="70"/>
      <c r="L23" s="70"/>
    </row>
    <row r="24" spans="9:12" ht="12.75">
      <c r="I24" s="70"/>
      <c r="J24" s="71"/>
      <c r="K24" s="71"/>
      <c r="L24" s="71"/>
    </row>
    <row r="25" spans="9:12" ht="12.75">
      <c r="I25" s="70"/>
      <c r="J25" s="71"/>
      <c r="K25" s="71"/>
      <c r="L25" s="71"/>
    </row>
    <row r="26" spans="9:12" ht="12.75">
      <c r="I26" s="71"/>
      <c r="J26" s="71"/>
      <c r="K26" s="71"/>
      <c r="L26" s="71"/>
    </row>
    <row r="27" spans="9:12" ht="12.75">
      <c r="I27" s="71"/>
      <c r="J27" s="70"/>
      <c r="K27" s="70"/>
      <c r="L27" s="70"/>
    </row>
    <row r="28" spans="9:12" ht="12.75">
      <c r="I28" s="71"/>
      <c r="J28" s="71"/>
      <c r="K28" s="71"/>
      <c r="L28" s="5"/>
    </row>
  </sheetData>
  <mergeCells count="10">
    <mergeCell ref="B2:G2"/>
    <mergeCell ref="B3:D3"/>
    <mergeCell ref="E3:G3"/>
    <mergeCell ref="B4:G4"/>
    <mergeCell ref="B8:D8"/>
    <mergeCell ref="E8:G8"/>
    <mergeCell ref="B7:D7"/>
    <mergeCell ref="B5:B6"/>
    <mergeCell ref="E5:G5"/>
    <mergeCell ref="E6:G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2:F63"/>
  <sheetViews>
    <sheetView workbookViewId="0" topLeftCell="A1">
      <selection activeCell="C33" sqref="C33"/>
    </sheetView>
  </sheetViews>
  <sheetFormatPr defaultColWidth="11.421875" defaultRowHeight="12.75"/>
  <cols>
    <col min="1" max="1" width="3.8515625" style="41" customWidth="1"/>
    <col min="2" max="5" width="13.7109375" style="41" customWidth="1"/>
  </cols>
  <sheetData>
    <row r="1" ht="13.5" thickBot="1"/>
    <row r="2" spans="2:6" ht="39">
      <c r="B2" s="40" t="s">
        <v>24</v>
      </c>
      <c r="C2" s="43" t="s">
        <v>25</v>
      </c>
      <c r="D2" s="43" t="s">
        <v>26</v>
      </c>
      <c r="E2" s="43" t="s">
        <v>27</v>
      </c>
      <c r="F2" s="44" t="s">
        <v>28</v>
      </c>
    </row>
    <row r="3" spans="2:6" ht="12.75">
      <c r="B3" s="45">
        <v>50</v>
      </c>
      <c r="C3" s="42">
        <f>Barriere_Call_BlackScholes(Caractèristiques!$C$5,Caractèristiques!$C$6,Caractèristiques!$C$3,Caractèristiques!$C$4,2,0,B3)</f>
        <v>4.119079084135855</v>
      </c>
      <c r="D3" s="42">
        <f>Barriere_Call_BlackScholes(Caractèristiques!$C$5,Caractèristiques!$C$6,Caractèristiques!$C$3,Caractèristiques!$C$4,2,1,B3)</f>
        <v>1.5959477828265598</v>
      </c>
      <c r="E3" s="42">
        <f>Barriere_Call_BlackScholes(Caractèristiques!$C$5,Caractèristiques!$C$6,Caractèristiques!$C$3,Caractèristiques!$C$4,2,1.5,B3)</f>
        <v>0.47020296910546655</v>
      </c>
      <c r="F3" s="46">
        <f>Barriere_Call_BlackScholes(Caractèristiques!$C$5,Caractèristiques!$C$6,Caractèristiques!$C$3,Caractèristiques!$C$4,2,23/12,B3)</f>
        <v>0.00052966767744346</v>
      </c>
    </row>
    <row r="4" spans="2:6" ht="12.75">
      <c r="B4" s="45">
        <v>51</v>
      </c>
      <c r="C4" s="42">
        <f>Barriere_Call_BlackScholes(Caractèristiques!$C$5,Caractèristiques!$C$6,Caractèristiques!$C$3,Caractèristiques!$C$4,Caractèristiques!$C$7,0,B4)</f>
        <v>4.119079084135855</v>
      </c>
      <c r="D4" s="42">
        <f>Barriere_Call_BlackScholes(Caractèristiques!$C$5,Caractèristiques!$C$6,Caractèristiques!$C$3,Caractèristiques!$C$4,2,1,B4)</f>
        <v>1.5959477828265598</v>
      </c>
      <c r="E4" s="42">
        <f>Barriere_Call_BlackScholes(Caractèristiques!$C$5,Caractèristiques!$C$6,Caractèristiques!$C$3,Caractèristiques!$C$4,2,1.5,B4)</f>
        <v>0.47020296910546655</v>
      </c>
      <c r="F4" s="46">
        <f>Barriere_Call_BlackScholes(Caractèristiques!$C$5,Caractèristiques!$C$6,Caractèristiques!$C$3,Caractèristiques!$C$4,2,23/12,B4)</f>
        <v>0.00052966767744346</v>
      </c>
    </row>
    <row r="5" spans="2:6" ht="12.75">
      <c r="B5" s="45">
        <v>52</v>
      </c>
      <c r="C5" s="42">
        <f>Barriere_Call_BlackScholes(Caractèristiques!$C$5,Caractèristiques!$C$6,Caractèristiques!$C$3,Caractèristiques!$C$4,Caractèristiques!$C$7,0,B5)</f>
        <v>4.119079084135855</v>
      </c>
      <c r="D5" s="42">
        <f>Barriere_Call_BlackScholes(Caractèristiques!$C$5,Caractèristiques!$C$6,Caractèristiques!$C$3,Caractèristiques!$C$4,2,1,B5)</f>
        <v>1.5959477828265598</v>
      </c>
      <c r="E5" s="42">
        <f>Barriere_Call_BlackScholes(Caractèristiques!$C$5,Caractèristiques!$C$6,Caractèristiques!$C$3,Caractèristiques!$C$4,2,1.5,B5)</f>
        <v>0.47020296910546655</v>
      </c>
      <c r="F5" s="46">
        <f>Barriere_Call_BlackScholes(Caractèristiques!$C$5,Caractèristiques!$C$6,Caractèristiques!$C$3,Caractèristiques!$C$4,2,23/12,B5)</f>
        <v>0.00052966767744346</v>
      </c>
    </row>
    <row r="6" spans="2:6" ht="12.75">
      <c r="B6" s="45">
        <v>53</v>
      </c>
      <c r="C6" s="42">
        <f>Barriere_Call_BlackScholes(Caractèristiques!$C$5,Caractèristiques!$C$6,Caractèristiques!$C$3,Caractèristiques!$C$4,Caractèristiques!$C$7,0,B6)</f>
        <v>4.119079084135855</v>
      </c>
      <c r="D6" s="42">
        <f>Barriere_Call_BlackScholes(Caractèristiques!$C$5,Caractèristiques!$C$6,Caractèristiques!$C$3,Caractèristiques!$C$4,2,1,B6)</f>
        <v>1.5959477828265598</v>
      </c>
      <c r="E6" s="42">
        <f>Barriere_Call_BlackScholes(Caractèristiques!$C$5,Caractèristiques!$C$6,Caractèristiques!$C$3,Caractèristiques!$C$4,2,1.5,B6)</f>
        <v>0.47020296910546655</v>
      </c>
      <c r="F6" s="46">
        <f>Barriere_Call_BlackScholes(Caractèristiques!$C$5,Caractèristiques!$C$6,Caractèristiques!$C$3,Caractèristiques!$C$4,2,23/12,B6)</f>
        <v>0.00052966767744346</v>
      </c>
    </row>
    <row r="7" spans="2:6" ht="12.75">
      <c r="B7" s="45">
        <v>54</v>
      </c>
      <c r="C7" s="42">
        <f>Barriere_Call_BlackScholes(Caractèristiques!$C$5,Caractèristiques!$C$6,Caractèristiques!$C$3,Caractèristiques!$C$4,Caractèristiques!$C$7,0,B7)</f>
        <v>4.119079084135855</v>
      </c>
      <c r="D7" s="42">
        <f>Barriere_Call_BlackScholes(Caractèristiques!$C$5,Caractèristiques!$C$6,Caractèristiques!$C$3,Caractèristiques!$C$4,2,1,B7)</f>
        <v>1.5959477828265598</v>
      </c>
      <c r="E7" s="42">
        <f>Barriere_Call_BlackScholes(Caractèristiques!$C$5,Caractèristiques!$C$6,Caractèristiques!$C$3,Caractèristiques!$C$4,2,1.5,B7)</f>
        <v>0.47020296910546655</v>
      </c>
      <c r="F7" s="46">
        <f>Barriere_Call_BlackScholes(Caractèristiques!$C$5,Caractèristiques!$C$6,Caractèristiques!$C$3,Caractèristiques!$C$4,2,23/12,B7)</f>
        <v>0.00052966767744346</v>
      </c>
    </row>
    <row r="8" spans="2:6" ht="12.75">
      <c r="B8" s="45">
        <v>55</v>
      </c>
      <c r="C8" s="42">
        <f>Barriere_Call_BlackScholes(Caractèristiques!$C$5,Caractèristiques!$C$6,Caractèristiques!$C$3,Caractèristiques!$C$4,Caractèristiques!$C$7,0,B8)</f>
        <v>4.119079084135855</v>
      </c>
      <c r="D8" s="42">
        <f>Barriere_Call_BlackScholes(Caractèristiques!$C$5,Caractèristiques!$C$6,Caractèristiques!$C$3,Caractèristiques!$C$4,2,1,B8)</f>
        <v>1.5959477828265598</v>
      </c>
      <c r="E8" s="42">
        <f>Barriere_Call_BlackScholes(Caractèristiques!$C$5,Caractèristiques!$C$6,Caractèristiques!$C$3,Caractèristiques!$C$4,2,1.5,B8)</f>
        <v>0.47020296910546655</v>
      </c>
      <c r="F8" s="46">
        <f>Barriere_Call_BlackScholes(Caractèristiques!$C$5,Caractèristiques!$C$6,Caractèristiques!$C$3,Caractèristiques!$C$4,2,23/12,B8)</f>
        <v>0.00052966767744346</v>
      </c>
    </row>
    <row r="9" spans="2:6" ht="12.75">
      <c r="B9" s="45">
        <v>56</v>
      </c>
      <c r="C9" s="42">
        <f>Barriere_Call_BlackScholes(Caractèristiques!$C$5,Caractèristiques!$C$6,Caractèristiques!$C$3,Caractèristiques!$C$4,Caractèristiques!$C$7,0,B9)</f>
        <v>4.119079084135855</v>
      </c>
      <c r="D9" s="42">
        <f>Barriere_Call_BlackScholes(Caractèristiques!$C$5,Caractèristiques!$C$6,Caractèristiques!$C$3,Caractèristiques!$C$4,2,1,B9)</f>
        <v>1.5959477828265598</v>
      </c>
      <c r="E9" s="42">
        <f>Barriere_Call_BlackScholes(Caractèristiques!$C$5,Caractèristiques!$C$6,Caractèristiques!$C$3,Caractèristiques!$C$4,2,1.5,B9)</f>
        <v>0.47020296910546655</v>
      </c>
      <c r="F9" s="46">
        <f>Barriere_Call_BlackScholes(Caractèristiques!$C$5,Caractèristiques!$C$6,Caractèristiques!$C$3,Caractèristiques!$C$4,2,23/12,B9)</f>
        <v>0.00052966767744346</v>
      </c>
    </row>
    <row r="10" spans="2:6" ht="12.75">
      <c r="B10" s="45">
        <v>57</v>
      </c>
      <c r="C10" s="42">
        <f>Barriere_Call_BlackScholes(Caractèristiques!$C$5,Caractèristiques!$C$6,Caractèristiques!$C$3,Caractèristiques!$C$4,Caractèristiques!$C$7,0,B10)</f>
        <v>4.119079084135855</v>
      </c>
      <c r="D10" s="42">
        <f>Barriere_Call_BlackScholes(Caractèristiques!$C$5,Caractèristiques!$C$6,Caractèristiques!$C$3,Caractèristiques!$C$4,2,1,B10)</f>
        <v>1.5959477828265598</v>
      </c>
      <c r="E10" s="42">
        <f>Barriere_Call_BlackScholes(Caractèristiques!$C$5,Caractèristiques!$C$6,Caractèristiques!$C$3,Caractèristiques!$C$4,2,1.5,B10)</f>
        <v>0.47020296910546655</v>
      </c>
      <c r="F10" s="46">
        <f>Barriere_Call_BlackScholes(Caractèristiques!$C$5,Caractèristiques!$C$6,Caractèristiques!$C$3,Caractèristiques!$C$4,2,23/12,B10)</f>
        <v>0.00052966767744346</v>
      </c>
    </row>
    <row r="11" spans="2:6" ht="12.75">
      <c r="B11" s="45">
        <v>58</v>
      </c>
      <c r="C11" s="42">
        <f>Barriere_Call_BlackScholes(Caractèristiques!$C$5,Caractèristiques!$C$6,Caractèristiques!$C$3,Caractèristiques!$C$4,Caractèristiques!$C$7,0,B11)</f>
        <v>4.119079084135855</v>
      </c>
      <c r="D11" s="42">
        <f>Barriere_Call_BlackScholes(Caractèristiques!$C$5,Caractèristiques!$C$6,Caractèristiques!$C$3,Caractèristiques!$C$4,2,1,B11)</f>
        <v>1.5959477828265598</v>
      </c>
      <c r="E11" s="42">
        <f>Barriere_Call_BlackScholes(Caractèristiques!$C$5,Caractèristiques!$C$6,Caractèristiques!$C$3,Caractèristiques!$C$4,2,1.5,B11)</f>
        <v>0.47020296910546655</v>
      </c>
      <c r="F11" s="46">
        <f>Barriere_Call_BlackScholes(Caractèristiques!$C$5,Caractèristiques!$C$6,Caractèristiques!$C$3,Caractèristiques!$C$4,2,23/12,B11)</f>
        <v>0.00052966767744346</v>
      </c>
    </row>
    <row r="12" spans="2:6" ht="12.75">
      <c r="B12" s="45">
        <v>59</v>
      </c>
      <c r="C12" s="42">
        <f>Barriere_Call_BlackScholes(Caractèristiques!$C$5,Caractèristiques!$C$6,Caractèristiques!$C$3,Caractèristiques!$C$4,Caractèristiques!$C$7,0,B12)</f>
        <v>4.119079084135854</v>
      </c>
      <c r="D12" s="42">
        <f>Barriere_Call_BlackScholes(Caractèristiques!$C$5,Caractèristiques!$C$6,Caractèristiques!$C$3,Caractèristiques!$C$4,2,1,B12)</f>
        <v>1.5959477828265598</v>
      </c>
      <c r="E12" s="42">
        <f>Barriere_Call_BlackScholes(Caractèristiques!$C$5,Caractèristiques!$C$6,Caractèristiques!$C$3,Caractèristiques!$C$4,2,1.5,B12)</f>
        <v>0.47020296910546655</v>
      </c>
      <c r="F12" s="46">
        <f>Barriere_Call_BlackScholes(Caractèristiques!$C$5,Caractèristiques!$C$6,Caractèristiques!$C$3,Caractèristiques!$C$4,2,23/12,B12)</f>
        <v>0.00052966767744346</v>
      </c>
    </row>
    <row r="13" spans="2:6" ht="12.75">
      <c r="B13" s="45">
        <v>60</v>
      </c>
      <c r="C13" s="42">
        <f>Barriere_Call_BlackScholes(Caractèristiques!$C$5,Caractèristiques!$C$6,Caractèristiques!$C$3,Caractèristiques!$C$4,Caractèristiques!$C$7,0,B13)</f>
        <v>4.119079084135851</v>
      </c>
      <c r="D13" s="42">
        <f>Barriere_Call_BlackScholes(Caractèristiques!$C$5,Caractèristiques!$C$6,Caractèristiques!$C$3,Caractèristiques!$C$4,2,1,B13)</f>
        <v>1.5959477828265598</v>
      </c>
      <c r="E13" s="42">
        <f>Barriere_Call_BlackScholes(Caractèristiques!$C$5,Caractèristiques!$C$6,Caractèristiques!$C$3,Caractèristiques!$C$4,2,1.5,B13)</f>
        <v>0.47020296910546655</v>
      </c>
      <c r="F13" s="46">
        <f>Barriere_Call_BlackScholes(Caractèristiques!$C$5,Caractèristiques!$C$6,Caractèristiques!$C$3,Caractèristiques!$C$4,2,23/12,B13)</f>
        <v>0.00052966767744346</v>
      </c>
    </row>
    <row r="14" spans="2:6" ht="12.75">
      <c r="B14" s="45">
        <v>61</v>
      </c>
      <c r="C14" s="42">
        <f>Barriere_Call_BlackScholes(Caractèristiques!$C$5,Caractèristiques!$C$6,Caractèristiques!$C$3,Caractèristiques!$C$4,Caractèristiques!$C$7,0,B14)</f>
        <v>4.119079084135833</v>
      </c>
      <c r="D14" s="42">
        <f>Barriere_Call_BlackScholes(Caractèristiques!$C$5,Caractèristiques!$C$6,Caractèristiques!$C$3,Caractèristiques!$C$4,2,1,B14)</f>
        <v>1.5959477828265598</v>
      </c>
      <c r="E14" s="42">
        <f>Barriere_Call_BlackScholes(Caractèristiques!$C$5,Caractèristiques!$C$6,Caractèristiques!$C$3,Caractèristiques!$C$4,2,1.5,B14)</f>
        <v>0.47020296910546655</v>
      </c>
      <c r="F14" s="46">
        <f>Barriere_Call_BlackScholes(Caractèristiques!$C$5,Caractèristiques!$C$6,Caractèristiques!$C$3,Caractèristiques!$C$4,2,23/12,B14)</f>
        <v>0.00052966767744346</v>
      </c>
    </row>
    <row r="15" spans="2:6" ht="12.75">
      <c r="B15" s="45">
        <v>62</v>
      </c>
      <c r="C15" s="42">
        <f>Barriere_Call_BlackScholes(Caractèristiques!$C$5,Caractèristiques!$C$6,Caractèristiques!$C$3,Caractèristiques!$C$4,Caractèristiques!$C$7,0,B15)</f>
        <v>4.119079084135722</v>
      </c>
      <c r="D15" s="42">
        <f>Barriere_Call_BlackScholes(Caractèristiques!$C$5,Caractèristiques!$C$6,Caractèristiques!$C$3,Caractèristiques!$C$4,2,1,B15)</f>
        <v>1.5959477828265598</v>
      </c>
      <c r="E15" s="42">
        <f>Barriere_Call_BlackScholes(Caractèristiques!$C$5,Caractèristiques!$C$6,Caractèristiques!$C$3,Caractèristiques!$C$4,2,1.5,B15)</f>
        <v>0.47020296910546655</v>
      </c>
      <c r="F15" s="46">
        <f>Barriere_Call_BlackScholes(Caractèristiques!$C$5,Caractèristiques!$C$6,Caractèristiques!$C$3,Caractèristiques!$C$4,2,23/12,B15)</f>
        <v>0.00052966767744346</v>
      </c>
    </row>
    <row r="16" spans="2:6" ht="12.75">
      <c r="B16" s="45">
        <v>63</v>
      </c>
      <c r="C16" s="42">
        <f>Barriere_Call_BlackScholes(Caractèristiques!$C$5,Caractèristiques!$C$6,Caractèristiques!$C$3,Caractèristiques!$C$4,Caractèristiques!$C$7,0,B16)</f>
        <v>4.1190790841351115</v>
      </c>
      <c r="D16" s="42">
        <f>Barriere_Call_BlackScholes(Caractèristiques!$C$5,Caractèristiques!$C$6,Caractèristiques!$C$3,Caractèristiques!$C$4,2,1,B16)</f>
        <v>1.5959477828265598</v>
      </c>
      <c r="E16" s="42">
        <f>Barriere_Call_BlackScholes(Caractèristiques!$C$5,Caractèristiques!$C$6,Caractèristiques!$C$3,Caractèristiques!$C$4,2,1.5,B16)</f>
        <v>0.47020296910546655</v>
      </c>
      <c r="F16" s="46">
        <f>Barriere_Call_BlackScholes(Caractèristiques!$C$5,Caractèristiques!$C$6,Caractèristiques!$C$3,Caractèristiques!$C$4,2,23/12,B16)</f>
        <v>0.00052966767744346</v>
      </c>
    </row>
    <row r="17" spans="2:6" ht="12.75">
      <c r="B17" s="45">
        <v>64</v>
      </c>
      <c r="C17" s="42">
        <f>Barriere_Call_BlackScholes(Caractèristiques!$C$5,Caractèristiques!$C$6,Caractèristiques!$C$3,Caractèristiques!$C$4,Caractèristiques!$C$7,0,B17)</f>
        <v>4.119079084132007</v>
      </c>
      <c r="D17" s="42">
        <f>Barriere_Call_BlackScholes(Caractèristiques!$C$5,Caractèristiques!$C$6,Caractèristiques!$C$3,Caractèristiques!$C$4,2,1,B17)</f>
        <v>1.5959477828265598</v>
      </c>
      <c r="E17" s="42">
        <f>Barriere_Call_BlackScholes(Caractèristiques!$C$5,Caractèristiques!$C$6,Caractèristiques!$C$3,Caractèristiques!$C$4,2,1.5,B17)</f>
        <v>0.47020296910546655</v>
      </c>
      <c r="F17" s="46">
        <f>Barriere_Call_BlackScholes(Caractèristiques!$C$5,Caractèristiques!$C$6,Caractèristiques!$C$3,Caractèristiques!$C$4,2,23/12,B17)</f>
        <v>0.00052966767744346</v>
      </c>
    </row>
    <row r="18" spans="2:6" ht="12.75">
      <c r="B18" s="45">
        <v>65</v>
      </c>
      <c r="C18" s="42">
        <f>Barriere_Call_BlackScholes(Caractèristiques!$C$5,Caractèristiques!$C$6,Caractèristiques!$C$3,Caractèristiques!$C$4,Caractèristiques!$C$7,0,B18)</f>
        <v>4.1190790841173355</v>
      </c>
      <c r="D18" s="42">
        <f>Barriere_Call_BlackScholes(Caractèristiques!$C$5,Caractèristiques!$C$6,Caractèristiques!$C$3,Caractèristiques!$C$4,2,1,B18)</f>
        <v>1.5959477828265598</v>
      </c>
      <c r="E18" s="42">
        <f>Barriere_Call_BlackScholes(Caractèristiques!$C$5,Caractèristiques!$C$6,Caractèristiques!$C$3,Caractèristiques!$C$4,2,1.5,B18)</f>
        <v>0.47020296910546655</v>
      </c>
      <c r="F18" s="46">
        <f>Barriere_Call_BlackScholes(Caractèristiques!$C$5,Caractèristiques!$C$6,Caractèristiques!$C$3,Caractèristiques!$C$4,2,23/12,B18)</f>
        <v>0.00052966767744346</v>
      </c>
    </row>
    <row r="19" spans="2:6" ht="12.75">
      <c r="B19" s="45">
        <v>66</v>
      </c>
      <c r="C19" s="42">
        <f>Barriere_Call_BlackScholes(Caractèristiques!$C$5,Caractèristiques!$C$6,Caractèristiques!$C$3,Caractèristiques!$C$4,Caractèristiques!$C$7,0,B19)</f>
        <v>4.1190790840526645</v>
      </c>
      <c r="D19" s="42">
        <f>Barriere_Call_BlackScholes(Caractèristiques!$C$5,Caractèristiques!$C$6,Caractèristiques!$C$3,Caractèristiques!$C$4,2,1,B19)</f>
        <v>1.5959477828265598</v>
      </c>
      <c r="E19" s="42">
        <f>Barriere_Call_BlackScholes(Caractèristiques!$C$5,Caractèristiques!$C$6,Caractèristiques!$C$3,Caractèristiques!$C$4,2,1.5,B19)</f>
        <v>0.47020296910546655</v>
      </c>
      <c r="F19" s="46">
        <f>Barriere_Call_BlackScholes(Caractèristiques!$C$5,Caractèristiques!$C$6,Caractèristiques!$C$3,Caractèristiques!$C$4,2,23/12,B19)</f>
        <v>0.00052966767744346</v>
      </c>
    </row>
    <row r="20" spans="2:6" ht="12.75">
      <c r="B20" s="45">
        <v>67</v>
      </c>
      <c r="C20" s="42">
        <f>Barriere_Call_BlackScholes(Caractèristiques!$C$5,Caractèristiques!$C$6,Caractèristiques!$C$3,Caractèristiques!$C$4,Caractèristiques!$C$7,0,B20)</f>
        <v>4.119079083786092</v>
      </c>
      <c r="D20" s="42">
        <f>Barriere_Call_BlackScholes(Caractèristiques!$C$5,Caractèristiques!$C$6,Caractèristiques!$C$3,Caractèristiques!$C$4,2,1,B20)</f>
        <v>1.5959477828265598</v>
      </c>
      <c r="E20" s="42">
        <f>Barriere_Call_BlackScholes(Caractèristiques!$C$5,Caractèristiques!$C$6,Caractèristiques!$C$3,Caractèristiques!$C$4,2,1.5,B20)</f>
        <v>0.47020296910546655</v>
      </c>
      <c r="F20" s="46">
        <f>Barriere_Call_BlackScholes(Caractèristiques!$C$5,Caractèristiques!$C$6,Caractèristiques!$C$3,Caractèristiques!$C$4,2,23/12,B20)</f>
        <v>0.00052966767744346</v>
      </c>
    </row>
    <row r="21" spans="2:6" ht="12.75">
      <c r="B21" s="45">
        <v>68</v>
      </c>
      <c r="C21" s="42">
        <f>Barriere_Call_BlackScholes(Caractèristiques!$C$5,Caractèristiques!$C$6,Caractèristiques!$C$3,Caractèristiques!$C$4,Caractèristiques!$C$7,0,B21)</f>
        <v>4.119079082755751</v>
      </c>
      <c r="D21" s="42">
        <f>Barriere_Call_BlackScholes(Caractèristiques!$C$5,Caractèristiques!$C$6,Caractèristiques!$C$3,Caractèristiques!$C$4,2,1,B21)</f>
        <v>1.5959477828265598</v>
      </c>
      <c r="E21" s="42">
        <f>Barriere_Call_BlackScholes(Caractèristiques!$C$5,Caractèristiques!$C$6,Caractèristiques!$C$3,Caractèristiques!$C$4,2,1.5,B21)</f>
        <v>0.47020296910546655</v>
      </c>
      <c r="F21" s="46">
        <f>Barriere_Call_BlackScholes(Caractèristiques!$C$5,Caractèristiques!$C$6,Caractèristiques!$C$3,Caractèristiques!$C$4,2,23/12,B21)</f>
        <v>0.00052966767744346</v>
      </c>
    </row>
    <row r="22" spans="2:6" ht="12.75">
      <c r="B22" s="45">
        <v>69</v>
      </c>
      <c r="C22" s="42">
        <f>Barriere_Call_BlackScholes(Caractèristiques!$C$5,Caractèristiques!$C$6,Caractèristiques!$C$3,Caractèristiques!$C$4,Caractèristiques!$C$7,0,B22)</f>
        <v>4.119079079011869</v>
      </c>
      <c r="D22" s="42">
        <f>Barriere_Call_BlackScholes(Caractèristiques!$C$5,Caractèristiques!$C$6,Caractèristiques!$C$3,Caractèristiques!$C$4,2,1,B22)</f>
        <v>1.5959477828265598</v>
      </c>
      <c r="E22" s="42">
        <f>Barriere_Call_BlackScholes(Caractèristiques!$C$5,Caractèristiques!$C$6,Caractèristiques!$C$3,Caractèristiques!$C$4,2,1.5,B22)</f>
        <v>0.47020296910546655</v>
      </c>
      <c r="F22" s="46">
        <f>Barriere_Call_BlackScholes(Caractèristiques!$C$5,Caractèristiques!$C$6,Caractèristiques!$C$3,Caractèristiques!$C$4,2,23/12,B22)</f>
        <v>0.00052966767744346</v>
      </c>
    </row>
    <row r="23" spans="2:6" ht="12.75">
      <c r="B23" s="45">
        <v>70</v>
      </c>
      <c r="C23" s="42">
        <f>Barriere_Call_BlackScholes(Caractèristiques!$C$5,Caractèristiques!$C$6,Caractèristiques!$C$3,Caractèristiques!$C$4,Caractèristiques!$C$7,0,B23)</f>
        <v>4.11907906619138</v>
      </c>
      <c r="D23" s="42">
        <f>Barriere_Call_BlackScholes(Caractèristiques!$C$5,Caractèristiques!$C$6,Caractèristiques!$C$3,Caractèristiques!$C$4,2,1,B23)</f>
        <v>1.5959477828265594</v>
      </c>
      <c r="E23" s="42">
        <f>Barriere_Call_BlackScholes(Caractèristiques!$C$5,Caractèristiques!$C$6,Caractèristiques!$C$3,Caractèristiques!$C$4,2,1.5,B23)</f>
        <v>0.47020296910546655</v>
      </c>
      <c r="F23" s="46">
        <f>Barriere_Call_BlackScholes(Caractèristiques!$C$5,Caractèristiques!$C$6,Caractèristiques!$C$3,Caractèristiques!$C$4,2,23/12,B23)</f>
        <v>0.00052966767744346</v>
      </c>
    </row>
    <row r="24" spans="2:6" ht="12.75">
      <c r="B24" s="45">
        <v>71</v>
      </c>
      <c r="C24" s="42">
        <f>Barriere_Call_BlackScholes(Caractèristiques!$C$5,Caractèristiques!$C$6,Caractèristiques!$C$3,Caractèristiques!$C$4,Caractèristiques!$C$7,0,B24)</f>
        <v>4.119079024720603</v>
      </c>
      <c r="D24" s="42">
        <f>Barriere_Call_BlackScholes(Caractèristiques!$C$5,Caractèristiques!$C$6,Caractèristiques!$C$3,Caractèristiques!$C$4,2,1,B24)</f>
        <v>1.5959477828265545</v>
      </c>
      <c r="E24" s="42">
        <f>Barriere_Call_BlackScholes(Caractèristiques!$C$5,Caractèristiques!$C$6,Caractèristiques!$C$3,Caractèristiques!$C$4,2,1.5,B24)</f>
        <v>0.47020296910546655</v>
      </c>
      <c r="F24" s="46">
        <f>Barriere_Call_BlackScholes(Caractèristiques!$C$5,Caractèristiques!$C$6,Caractèristiques!$C$3,Caractèristiques!$C$4,2,23/12,B24)</f>
        <v>0.00052966767744346</v>
      </c>
    </row>
    <row r="25" spans="2:6" ht="12.75">
      <c r="B25" s="45">
        <v>72</v>
      </c>
      <c r="C25" s="42">
        <f>Barriere_Call_BlackScholes(Caractèristiques!$C$5,Caractèristiques!$C$6,Caractèristiques!$C$3,Caractèristiques!$C$4,Caractèristiques!$C$7,0,B25)</f>
        <v>4.119078897718252</v>
      </c>
      <c r="D25" s="42">
        <f>Barriere_Call_BlackScholes(Caractèristiques!$C$5,Caractèristiques!$C$6,Caractèristiques!$C$3,Caractèristiques!$C$4,2,1,B25)</f>
        <v>1.595947782826511</v>
      </c>
      <c r="E25" s="42">
        <f>Barriere_Call_BlackScholes(Caractèristiques!$C$5,Caractèristiques!$C$6,Caractèristiques!$C$3,Caractèristiques!$C$4,2,1.5,B25)</f>
        <v>0.47020296910546655</v>
      </c>
      <c r="F25" s="46">
        <f>Barriere_Call_BlackScholes(Caractèristiques!$C$5,Caractèristiques!$C$6,Caractèristiques!$C$3,Caractèristiques!$C$4,2,23/12,B25)</f>
        <v>0.00052966767744346</v>
      </c>
    </row>
    <row r="26" spans="2:6" ht="12.75">
      <c r="B26" s="45">
        <v>73</v>
      </c>
      <c r="C26" s="42">
        <f>Barriere_Call_BlackScholes(Caractèristiques!$C$5,Caractèristiques!$C$6,Caractèristiques!$C$3,Caractèristiques!$C$4,Caractèristiques!$C$7,0,B26)</f>
        <v>4.119078528744577</v>
      </c>
      <c r="D26" s="42">
        <f>Barriere_Call_BlackScholes(Caractèristiques!$C$5,Caractèristiques!$C$6,Caractèristiques!$C$3,Caractèristiques!$C$4,2,1,B26)</f>
        <v>1.5959477828261572</v>
      </c>
      <c r="E26" s="42">
        <f>Barriere_Call_BlackScholes(Caractèristiques!$C$5,Caractèristiques!$C$6,Caractèristiques!$C$3,Caractèristiques!$C$4,2,1.5,B26)</f>
        <v>0.47020296910546655</v>
      </c>
      <c r="F26" s="46">
        <f>Barriere_Call_BlackScholes(Caractèristiques!$C$5,Caractèristiques!$C$6,Caractèristiques!$C$3,Caractèristiques!$C$4,2,23/12,B26)</f>
        <v>0.00052966767744346</v>
      </c>
    </row>
    <row r="27" spans="2:6" ht="12.75">
      <c r="B27" s="45">
        <v>74</v>
      </c>
      <c r="C27" s="42">
        <f>Barriere_Call_BlackScholes(Caractèristiques!$C$5,Caractèristiques!$C$6,Caractèristiques!$C$3,Caractèristiques!$C$4,Caractèristiques!$C$7,0,B27)</f>
        <v>4.119077509609741</v>
      </c>
      <c r="D27" s="42">
        <f>Barriere_Call_BlackScholes(Caractèristiques!$C$5,Caractèristiques!$C$6,Caractèristiques!$C$3,Caractèristiques!$C$4,2,1,B27)</f>
        <v>1.595947782823553</v>
      </c>
      <c r="E27" s="42">
        <f>Barriere_Call_BlackScholes(Caractèristiques!$C$5,Caractèristiques!$C$6,Caractèristiques!$C$3,Caractèristiques!$C$4,2,1.5,B27)</f>
        <v>0.47020296910546655</v>
      </c>
      <c r="F27" s="46">
        <f>Barriere_Call_BlackScholes(Caractèristiques!$C$5,Caractèristiques!$C$6,Caractèristiques!$C$3,Caractèristiques!$C$4,2,23/12,B27)</f>
        <v>0.00052966767744346</v>
      </c>
    </row>
    <row r="28" spans="2:6" ht="12.75">
      <c r="B28" s="45">
        <v>75</v>
      </c>
      <c r="C28" s="42">
        <f>Barriere_Call_BlackScholes(Caractèristiques!$C$5,Caractèristiques!$C$6,Caractèristiques!$C$3,Caractèristiques!$C$4,Caractèristiques!$C$7,0,B28)</f>
        <v>4.119074828415542</v>
      </c>
      <c r="D28" s="42">
        <f>Barriere_Call_BlackScholes(Caractèristiques!$C$5,Caractèristiques!$C$6,Caractèristiques!$C$3,Caractèristiques!$C$4,2,1,B28)</f>
        <v>1.5959477828061814</v>
      </c>
      <c r="E28" s="42">
        <f>Barriere_Call_BlackScholes(Caractèristiques!$C$5,Caractèristiques!$C$6,Caractèristiques!$C$3,Caractèristiques!$C$4,2,1.5,B28)</f>
        <v>0.47020296910546655</v>
      </c>
      <c r="F28" s="46">
        <f>Barriere_Call_BlackScholes(Caractèristiques!$C$5,Caractèristiques!$C$6,Caractèristiques!$C$3,Caractèristiques!$C$4,2,23/12,B28)</f>
        <v>0.00052966767744346</v>
      </c>
    </row>
    <row r="29" spans="2:6" ht="12.75">
      <c r="B29" s="45">
        <v>76</v>
      </c>
      <c r="C29" s="42">
        <f>Barriere_Call_BlackScholes(Caractèristiques!$C$5,Caractèristiques!$C$6,Caractèristiques!$C$3,Caractèristiques!$C$4,Caractèristiques!$C$7,0,B29)</f>
        <v>4.119068097105473</v>
      </c>
      <c r="D29" s="42">
        <f>Barriere_Call_BlackScholes(Caractèristiques!$C$5,Caractèristiques!$C$6,Caractèristiques!$C$3,Caractèristiques!$C$4,2,1,B29)</f>
        <v>1.5959477827007242</v>
      </c>
      <c r="E29" s="42">
        <f>Barriere_Call_BlackScholes(Caractèristiques!$C$5,Caractèristiques!$C$6,Caractèristiques!$C$3,Caractèristiques!$C$4,2,1.5,B29)</f>
        <v>0.47020296910546655</v>
      </c>
      <c r="F29" s="46">
        <f>Barriere_Call_BlackScholes(Caractèristiques!$C$5,Caractèristiques!$C$6,Caractèristiques!$C$3,Caractèristiques!$C$4,2,23/12,B29)</f>
        <v>0.00052966767744346</v>
      </c>
    </row>
    <row r="30" spans="2:6" ht="12.75">
      <c r="B30" s="45">
        <v>77</v>
      </c>
      <c r="C30" s="42">
        <f>Barriere_Call_BlackScholes(Caractèristiques!$C$5,Caractèristiques!$C$6,Caractèristiques!$C$3,Caractèristiques!$C$4,Caractèristiques!$C$7,0,B30)</f>
        <v>4.119051941668628</v>
      </c>
      <c r="D30" s="42">
        <f>Barriere_Call_BlackScholes(Caractèristiques!$C$5,Caractèristiques!$C$6,Caractèristiques!$C$3,Caractèristiques!$C$4,2,1,B30)</f>
        <v>1.5959477821161423</v>
      </c>
      <c r="E30" s="42">
        <f>Barriere_Call_BlackScholes(Caractèristiques!$C$5,Caractèristiques!$C$6,Caractèristiques!$C$3,Caractèristiques!$C$4,2,1.5,B30)</f>
        <v>0.47020296910546655</v>
      </c>
      <c r="F30" s="46">
        <f>Barriere_Call_BlackScholes(Caractèristiques!$C$5,Caractèristiques!$C$6,Caractèristiques!$C$3,Caractèristiques!$C$4,2,23/12,B30)</f>
        <v>0.00052966767744346</v>
      </c>
    </row>
    <row r="31" spans="2:6" ht="12.75">
      <c r="B31" s="45">
        <v>78</v>
      </c>
      <c r="C31" s="42">
        <f>Barriere_Call_BlackScholes(Caractèristiques!$C$5,Caractèristiques!$C$6,Caractèristiques!$C$3,Caractèristiques!$C$4,Caractèristiques!$C$7,0,B31)</f>
        <v>4.119014811516857</v>
      </c>
      <c r="D31" s="42">
        <f>Barriere_Call_BlackScholes(Caractèristiques!$C$5,Caractèristiques!$C$6,Caractèristiques!$C$3,Caractèristiques!$C$4,2,1,B31)</f>
        <v>1.5959477791472632</v>
      </c>
      <c r="E31" s="42">
        <f>Barriere_Call_BlackScholes(Caractèristiques!$C$5,Caractèristiques!$C$6,Caractèristiques!$C$3,Caractèristiques!$C$4,2,1.5,B31)</f>
        <v>0.4702029691054665</v>
      </c>
      <c r="F31" s="46">
        <f>Barriere_Call_BlackScholes(Caractèristiques!$C$5,Caractèristiques!$C$6,Caractèristiques!$C$3,Caractèristiques!$C$4,2,23/12,B31)</f>
        <v>0.00052966767744346</v>
      </c>
    </row>
    <row r="32" spans="2:6" ht="12.75">
      <c r="B32" s="45">
        <v>79</v>
      </c>
      <c r="C32" s="42">
        <f>Barriere_Call_BlackScholes(Caractèristiques!$C$5,Caractèristiques!$C$6,Caractèristiques!$C$3,Caractèristiques!$C$4,Caractèristiques!$C$7,0,B32)</f>
        <v>4.11893295832997</v>
      </c>
      <c r="D32" s="42">
        <f>Barriere_Call_BlackScholes(Caractèristiques!$C$5,Caractèristiques!$C$6,Caractèristiques!$C$3,Caractèristiques!$C$4,2,1,B32)</f>
        <v>1.5959477652893106</v>
      </c>
      <c r="E32" s="42">
        <f>Barriere_Call_BlackScholes(Caractèristiques!$C$5,Caractèristiques!$C$6,Caractèristiques!$C$3,Caractèristiques!$C$4,2,1.5,B32)</f>
        <v>0.4702029691054659</v>
      </c>
      <c r="F32" s="46">
        <f>Barriere_Call_BlackScholes(Caractèristiques!$C$5,Caractèristiques!$C$6,Caractèristiques!$C$3,Caractèristiques!$C$4,2,23/12,B32)</f>
        <v>0.00052966767744346</v>
      </c>
    </row>
    <row r="33" spans="2:6" ht="12.75">
      <c r="B33" s="45">
        <v>80</v>
      </c>
      <c r="C33" s="42">
        <f>Barriere_Call_BlackScholes(Caractèristiques!$C$5,Caractèristiques!$C$6,Caractèristiques!$C$3,Caractèristiques!$C$4,Caractèristiques!$C$7,0,B33)</f>
        <v>4.118759605928858</v>
      </c>
      <c r="D33" s="42">
        <f>Barriere_Call_BlackScholes(Caractèristiques!$C$5,Caractèristiques!$C$6,Caractèristiques!$C$3,Caractèristiques!$C$4,2,1,B33)</f>
        <v>1.5959477056557012</v>
      </c>
      <c r="E33" s="42">
        <f>Barriere_Call_BlackScholes(Caractèristiques!$C$5,Caractèristiques!$C$6,Caractèristiques!$C$3,Caractèristiques!$C$4,2,1.5,B33)</f>
        <v>0.4702029691054546</v>
      </c>
      <c r="F33" s="46">
        <f>Barriere_Call_BlackScholes(Caractèristiques!$C$5,Caractèristiques!$C$6,Caractèristiques!$C$3,Caractèristiques!$C$4,2,23/12,B33)</f>
        <v>0.00052966767744346</v>
      </c>
    </row>
    <row r="34" spans="2:6" ht="12.75">
      <c r="B34" s="45">
        <v>81</v>
      </c>
      <c r="C34" s="42">
        <f>Barriere_Call_BlackScholes(Caractèristiques!$C$5,Caractèristiques!$C$6,Caractèristiques!$C$3,Caractèristiques!$C$4,Caractèristiques!$C$7,0,B34)</f>
        <v>4.118406366957079</v>
      </c>
      <c r="D34" s="42">
        <f>Barriere_Call_BlackScholes(Caractèristiques!$C$5,Caractèristiques!$C$6,Caractèristiques!$C$3,Caractèristiques!$C$4,2,1,B34)</f>
        <v>1.595947468396504</v>
      </c>
      <c r="E34" s="42">
        <f>Barriere_Call_BlackScholes(Caractèristiques!$C$5,Caractèristiques!$C$6,Caractèristiques!$C$3,Caractèristiques!$C$4,2,1.5,B34)</f>
        <v>0.47020296910528514</v>
      </c>
      <c r="F34" s="46">
        <f>Barriere_Call_BlackScholes(Caractèristiques!$C$5,Caractèristiques!$C$6,Caractèristiques!$C$3,Caractèristiques!$C$4,2,23/12,B34)</f>
        <v>0.00052966767744346</v>
      </c>
    </row>
    <row r="35" spans="2:6" ht="12.75">
      <c r="B35" s="45">
        <v>82</v>
      </c>
      <c r="C35" s="42">
        <f>Barriere_Call_BlackScholes(Caractèristiques!$C$5,Caractèristiques!$C$6,Caractèristiques!$C$3,Caractèristiques!$C$4,Caractèristiques!$C$7,0,B35)</f>
        <v>4.117712801817618</v>
      </c>
      <c r="D35" s="42">
        <f>Barriere_Call_BlackScholes(Caractèristiques!$C$5,Caractèristiques!$C$6,Caractèristiques!$C$3,Caractèristiques!$C$4,2,1,B35)</f>
        <v>1.5959465930518149</v>
      </c>
      <c r="E35" s="42">
        <f>Barriere_Call_BlackScholes(Caractèristiques!$C$5,Caractèristiques!$C$6,Caractèristiques!$C$3,Caractèristiques!$C$4,2,1.5,B35)</f>
        <v>0.4702029691030947</v>
      </c>
      <c r="F35" s="46">
        <f>Barriere_Call_BlackScholes(Caractèristiques!$C$5,Caractèristiques!$C$6,Caractèristiques!$C$3,Caractèristiques!$C$4,2,23/12,B35)</f>
        <v>0.00052966767744346</v>
      </c>
    </row>
    <row r="36" spans="2:6" ht="12.75">
      <c r="B36" s="45">
        <v>83</v>
      </c>
      <c r="C36" s="42">
        <f>Barriere_Call_BlackScholes(Caractèristiques!$C$5,Caractèristiques!$C$6,Caractèristiques!$C$3,Caractèristiques!$C$4,Caractèristiques!$C$7,0,B36)</f>
        <v>4.116398789958779</v>
      </c>
      <c r="D36" s="42">
        <f>Barriere_Call_BlackScholes(Caractèristiques!$C$5,Caractèristiques!$C$6,Caractèristiques!$C$3,Caractèristiques!$C$4,2,1,B36)</f>
        <v>1.5959435906232298</v>
      </c>
      <c r="E36" s="42">
        <f>Barriere_Call_BlackScholes(Caractèristiques!$C$5,Caractèristiques!$C$6,Caractèristiques!$C$3,Caractèristiques!$C$4,2,1.5,B36)</f>
        <v>0.47020296907863973</v>
      </c>
      <c r="F36" s="46">
        <f>Barriere_Call_BlackScholes(Caractèristiques!$C$5,Caractèristiques!$C$6,Caractèristiques!$C$3,Caractèristiques!$C$4,2,23/12,B36)</f>
        <v>0.00052966767744346</v>
      </c>
    </row>
    <row r="37" spans="2:6" ht="12.75">
      <c r="B37" s="45">
        <v>84</v>
      </c>
      <c r="C37" s="42">
        <f>Barriere_Call_BlackScholes(Caractèristiques!$C$5,Caractèristiques!$C$6,Caractèristiques!$C$3,Caractèristiques!$C$4,Caractèristiques!$C$7,0,B37)</f>
        <v>4.113993331095252</v>
      </c>
      <c r="D37" s="42">
        <f>Barriere_Call_BlackScholes(Caractèristiques!$C$5,Caractèristiques!$C$6,Caractèristiques!$C$3,Caractèristiques!$C$4,2,1,B37)</f>
        <v>1.595933990596378</v>
      </c>
      <c r="E37" s="42">
        <f>Barriere_Call_BlackScholes(Caractèristiques!$C$5,Caractèristiques!$C$6,Caractèristiques!$C$3,Caractèristiques!$C$4,2,1.5,B37)</f>
        <v>0.4702029688416346</v>
      </c>
      <c r="F37" s="46">
        <f>Barriere_Call_BlackScholes(Caractèristiques!$C$5,Caractèristiques!$C$6,Caractèristiques!$C$3,Caractèristiques!$C$4,2,23/12,B37)</f>
        <v>0.00052966767744346</v>
      </c>
    </row>
    <row r="38" spans="2:6" ht="12.75">
      <c r="B38" s="45">
        <v>85</v>
      </c>
      <c r="C38" s="42">
        <f>Barriere_Call_BlackScholes(Caractèristiques!$C$5,Caractèristiques!$C$6,Caractèristiques!$C$3,Caractèristiques!$C$4,Caractèristiques!$C$7,0,B38)</f>
        <v>4.1097328583006405</v>
      </c>
      <c r="D38" s="42">
        <f>Barriere_Call_BlackScholes(Caractèristiques!$C$5,Caractèristiques!$C$6,Caractèristiques!$C$3,Caractèristiques!$C$4,2,1,B38)</f>
        <v>1.595905304375892</v>
      </c>
      <c r="E38" s="42">
        <f>Barriere_Call_BlackScholes(Caractèristiques!$C$5,Caractèristiques!$C$6,Caractèristiques!$C$3,Caractèristiques!$C$4,2,1.5,B38)</f>
        <v>0.47020296683796425</v>
      </c>
      <c r="F38" s="46">
        <f>Barriere_Call_BlackScholes(Caractèristiques!$C$5,Caractèristiques!$C$6,Caractèristiques!$C$3,Caractèristiques!$C$4,2,23/12,B38)</f>
        <v>0.00052966767744346</v>
      </c>
    </row>
    <row r="39" spans="2:6" ht="12.75">
      <c r="B39" s="45">
        <v>86</v>
      </c>
      <c r="C39" s="42">
        <f>Barriere_Call_BlackScholes(Caractèristiques!$C$5,Caractèristiques!$C$6,Caractèristiques!$C$3,Caractèristiques!$C$4,Caractèristiques!$C$7,0,B39)</f>
        <v>4.1024225386096544</v>
      </c>
      <c r="D39" s="42">
        <f>Barriere_Call_BlackScholes(Caractèristiques!$C$5,Caractèristiques!$C$6,Caractèristiques!$C$3,Caractèristiques!$C$4,2,1,B39)</f>
        <v>1.5958250000078882</v>
      </c>
      <c r="E39" s="42">
        <f>Barriere_Call_BlackScholes(Caractèristiques!$C$5,Caractèristiques!$C$6,Caractèristiques!$C$3,Caractèristiques!$C$4,2,1.5,B39)</f>
        <v>0.47020295199160156</v>
      </c>
      <c r="F39" s="46">
        <f>Barriere_Call_BlackScholes(Caractèristiques!$C$5,Caractèristiques!$C$6,Caractèristiques!$C$3,Caractèristiques!$C$4,2,23/12,B39)</f>
        <v>0.00052966767744346</v>
      </c>
    </row>
    <row r="40" spans="2:6" ht="12.75">
      <c r="B40" s="45">
        <v>87</v>
      </c>
      <c r="C40" s="42">
        <f>Barriere_Call_BlackScholes(Caractèristiques!$C$5,Caractèristiques!$C$6,Caractèristiques!$C$3,Caractèristiques!$C$4,Caractèristiques!$C$7,0,B40)</f>
        <v>4.09025576126196</v>
      </c>
      <c r="D40" s="42">
        <f>Barriere_Call_BlackScholes(Caractèristiques!$C$5,Caractèristiques!$C$6,Caractèristiques!$C$3,Caractèristiques!$C$4,2,1,B40)</f>
        <v>1.5956138934414286</v>
      </c>
      <c r="E40" s="42">
        <f>Barriere_Call_BlackScholes(Caractèristiques!$C$5,Caractèristiques!$C$6,Caractèristiques!$C$3,Caractèristiques!$C$4,2,1.5,B40)</f>
        <v>0.4702028551379496</v>
      </c>
      <c r="F40" s="46">
        <f>Barriere_Call_BlackScholes(Caractèristiques!$C$5,Caractèristiques!$C$6,Caractèristiques!$C$3,Caractèristiques!$C$4,2,23/12,B40)</f>
        <v>0.00052966767744346</v>
      </c>
    </row>
    <row r="41" spans="2:6" ht="12.75">
      <c r="B41" s="45">
        <v>88</v>
      </c>
      <c r="C41" s="42">
        <f>Barriere_Call_BlackScholes(Caractèristiques!$C$5,Caractèristiques!$C$6,Caractèristiques!$C$3,Caractèristiques!$C$4,Caractèristiques!$C$7,0,B41)</f>
        <v>4.070590345348498</v>
      </c>
      <c r="D41" s="42">
        <f>Barriere_Call_BlackScholes(Caractèristiques!$C$5,Caractèristiques!$C$6,Caractèristiques!$C$3,Caractèristiques!$C$4,2,1,B41)</f>
        <v>1.5950915408352428</v>
      </c>
      <c r="E41" s="42">
        <f>Barriere_Call_BlackScholes(Caractèristiques!$C$5,Caractèristiques!$C$6,Caractèristiques!$C$3,Caractèristiques!$C$4,2,1.5,B41)</f>
        <v>0.4702022963707357</v>
      </c>
      <c r="F41" s="46">
        <f>Barriere_Call_BlackScholes(Caractèristiques!$C$5,Caractèristiques!$C$6,Caractèristiques!$C$3,Caractèristiques!$C$4,2,23/12,B41)</f>
        <v>0.00052966767744346</v>
      </c>
    </row>
    <row r="42" spans="2:6" ht="12.75">
      <c r="B42" s="45">
        <v>89</v>
      </c>
      <c r="C42" s="42">
        <f>Barriere_Call_BlackScholes(Caractèristiques!$C$5,Caractèristiques!$C$6,Caractèristiques!$C$3,Caractèristiques!$C$4,Caractèristiques!$C$7,0,B42)</f>
        <v>4.039684962408429</v>
      </c>
      <c r="D42" s="42">
        <f>Barriere_Call_BlackScholes(Caractèristiques!$C$5,Caractèristiques!$C$6,Caractèristiques!$C$3,Caractèristiques!$C$4,2,1,B42)</f>
        <v>1.5938722644484917</v>
      </c>
      <c r="E42" s="42">
        <f>Barriere_Call_BlackScholes(Caractèristiques!$C$5,Caractèristiques!$C$6,Caractèristiques!$C$3,Caractèristiques!$C$4,2,1.5,B42)</f>
        <v>0.47019943349347165</v>
      </c>
      <c r="F42" s="46">
        <f>Barriere_Call_BlackScholes(Caractèristiques!$C$5,Caractèristiques!$C$6,Caractèristiques!$C$3,Caractèristiques!$C$4,2,23/12,B42)</f>
        <v>0.00052966767744346</v>
      </c>
    </row>
    <row r="43" spans="2:6" ht="12.75">
      <c r="B43" s="45">
        <v>90</v>
      </c>
      <c r="C43" s="42">
        <f>Barriere_Call_BlackScholes(Caractèristiques!$C$5,Caractèristiques!$C$6,Caractèristiques!$C$3,Caractèristiques!$C$4,Caractèristiques!$C$7,0,B43)</f>
        <v>3.9924055362219852</v>
      </c>
      <c r="D43" s="42">
        <f>Barriere_Call_BlackScholes(Caractèristiques!$C$5,Caractèristiques!$C$6,Caractèristiques!$C$3,Caractèristiques!$C$4,2,1,B43)</f>
        <v>1.5911815268377876</v>
      </c>
      <c r="E43" s="42">
        <f>Barriere_Call_BlackScholes(Caractèristiques!$C$5,Caractèristiques!$C$6,Caractèristiques!$C$3,Caractèristiques!$C$4,2,1.5,B43)</f>
        <v>0.4701863520206088</v>
      </c>
      <c r="F43" s="46">
        <f>Barriere_Call_BlackScholes(Caractèristiques!$C$5,Caractèristiques!$C$6,Caractèristiques!$C$3,Caractèristiques!$C$4,2,23/12,B43)</f>
        <v>0.00052966767744346</v>
      </c>
    </row>
    <row r="44" spans="2:6" ht="12.75">
      <c r="B44" s="45">
        <v>91</v>
      </c>
      <c r="C44" s="42">
        <f>Barriere_Call_BlackScholes(Caractèristiques!$C$5,Caractèristiques!$C$6,Caractèristiques!$C$3,Caractèristiques!$C$4,Caractèristiques!$C$7,0,B44)</f>
        <v>3.921918228105547</v>
      </c>
      <c r="D44" s="42">
        <f>Barriere_Call_BlackScholes(Caractèristiques!$C$5,Caractèristiques!$C$6,Caractèristiques!$C$3,Caractèristiques!$C$4,2,1,B44)</f>
        <v>1.5855554377072019</v>
      </c>
      <c r="E44" s="42">
        <f>Barriere_Call_BlackScholes(Caractèristiques!$C$5,Caractèristiques!$C$6,Caractèristiques!$C$3,Caractèristiques!$C$4,2,1.5,B44)</f>
        <v>0.47013282878974466</v>
      </c>
      <c r="F44" s="46">
        <f>Barriere_Call_BlackScholes(Caractèristiques!$C$5,Caractèristiques!$C$6,Caractèristiques!$C$3,Caractèristiques!$C$4,2,23/12,B44)</f>
        <v>0.00052966767744346</v>
      </c>
    </row>
    <row r="45" spans="2:6" ht="12.75">
      <c r="B45" s="45">
        <v>92</v>
      </c>
      <c r="C45" s="42">
        <f>Barriere_Call_BlackScholes(Caractèristiques!$C$5,Caractèristiques!$C$6,Caractèristiques!$C$3,Caractèristiques!$C$4,Caractèristiques!$C$7,0,B45)</f>
        <v>3.8193919774341287</v>
      </c>
      <c r="D45" s="42">
        <f>Barriere_Call_BlackScholes(Caractèristiques!$C$5,Caractèristiques!$C$6,Caractèristiques!$C$3,Caractèristiques!$C$4,2,1,B45)</f>
        <v>1.5743860958926796</v>
      </c>
      <c r="E45" s="42">
        <f>Barriere_Call_BlackScholes(Caractèristiques!$C$5,Caractèristiques!$C$6,Caractèristiques!$C$3,Caractèristiques!$C$4,2,1.5,B45)</f>
        <v>0.4699359570497054</v>
      </c>
      <c r="F45" s="46">
        <f>Barriere_Call_BlackScholes(Caractèristiques!$C$5,Caractèristiques!$C$6,Caractèristiques!$C$3,Caractèristiques!$C$4,2,23/12,B45)</f>
        <v>0.00052966767744346</v>
      </c>
    </row>
    <row r="46" spans="2:6" ht="12.75">
      <c r="B46" s="45">
        <v>93</v>
      </c>
      <c r="C46" s="42">
        <f>Barriere_Call_BlackScholes(Caractèristiques!$C$5,Caractèristiques!$C$6,Caractèristiques!$C$3,Caractèristiques!$C$4,Caractèristiques!$C$7,0,B46)</f>
        <v>3.673738196377017</v>
      </c>
      <c r="D46" s="42">
        <f>Barriere_Call_BlackScholes(Caractèristiques!$C$5,Caractèristiques!$C$6,Caractèristiques!$C$3,Caractèristiques!$C$4,2,1,B46)</f>
        <v>1.5532880663595603</v>
      </c>
      <c r="E46" s="42">
        <f>Barriere_Call_BlackScholes(Caractèristiques!$C$5,Caractèristiques!$C$6,Caractèristiques!$C$3,Caractèristiques!$C$4,2,1.5,B46)</f>
        <v>0.46928241515423996</v>
      </c>
      <c r="F46" s="46">
        <f>Barriere_Call_BlackScholes(Caractèristiques!$C$5,Caractèristiques!$C$6,Caractèristiques!$C$3,Caractèristiques!$C$4,2,23/12,B46)</f>
        <v>0.0005296676774434406</v>
      </c>
    </row>
    <row r="47" spans="2:6" ht="12.75">
      <c r="B47" s="45">
        <v>94</v>
      </c>
      <c r="C47" s="42">
        <f>Barriere_Call_BlackScholes(Caractèristiques!$C$5,Caractèristiques!$C$6,Caractèristiques!$C$3,Caractèristiques!$C$4,Caractèristiques!$C$7,0,B47)</f>
        <v>3.4714169234491763</v>
      </c>
      <c r="D47" s="42">
        <f>Barriere_Call_BlackScholes(Caractèristiques!$C$5,Caractèristiques!$C$6,Caractèristiques!$C$3,Caractèristiques!$C$4,2,1,B47)</f>
        <v>1.5152910994899873</v>
      </c>
      <c r="E47" s="42">
        <f>Barriere_Call_BlackScholes(Caractèristiques!$C$5,Caractèristiques!$C$6,Caractèristiques!$C$3,Caractèristiques!$C$4,2,1.5,B47)</f>
        <v>0.4673168559079691</v>
      </c>
      <c r="F47" s="46">
        <f>Barriere_Call_BlackScholes(Caractèristiques!$C$5,Caractèristiques!$C$6,Caractèristiques!$C$3,Caractèristiques!$C$4,2,23/12,B47)</f>
        <v>0.0005296676774350014</v>
      </c>
    </row>
    <row r="48" spans="2:6" ht="12.75">
      <c r="B48" s="45">
        <v>95</v>
      </c>
      <c r="C48" s="42">
        <f>Barriere_Call_BlackScholes(Caractèristiques!$C$5,Caractèristiques!$C$6,Caractèristiques!$C$3,Caractèristiques!$C$4,Caractèristiques!$C$7,0,B48)</f>
        <v>3.1963366598657235</v>
      </c>
      <c r="D48" s="42">
        <f>Barriere_Call_BlackScholes(Caractèristiques!$C$5,Caractèristiques!$C$6,Caractèristiques!$C$3,Caractèristiques!$C$4,2,1,B48)</f>
        <v>1.449911277640397</v>
      </c>
      <c r="E48" s="42">
        <f>Barriere_Call_BlackScholes(Caractèristiques!$C$5,Caractèristiques!$C$6,Caractèristiques!$C$3,Caractèristiques!$C$4,2,1.5,B48)</f>
        <v>0.4619405340461424</v>
      </c>
      <c r="F48" s="46">
        <f>Barriere_Call_BlackScholes(Caractèristiques!$C$5,Caractèristiques!$C$6,Caractèristiques!$C$3,Caractèristiques!$C$4,2,23/12,B48)</f>
        <v>0.0005296676753949526</v>
      </c>
    </row>
    <row r="49" spans="2:6" ht="12.75">
      <c r="B49" s="45">
        <v>96</v>
      </c>
      <c r="C49" s="42">
        <f>Barriere_Call_BlackScholes(Caractèristiques!$C$5,Caractèristiques!$C$6,Caractèristiques!$C$3,Caractèristiques!$C$4,Caractèristiques!$C$7,0,B49)</f>
        <v>2.8298689513466115</v>
      </c>
      <c r="D49" s="42">
        <f>Barriere_Call_BlackScholes(Caractèristiques!$C$5,Caractèristiques!$C$6,Caractèristiques!$C$3,Caractèristiques!$C$4,2,1,B49)</f>
        <v>1.342209950291224</v>
      </c>
      <c r="E49" s="42">
        <f>Barriere_Call_BlackScholes(Caractèristiques!$C$5,Caractèristiques!$C$6,Caractèristiques!$C$3,Caractèristiques!$C$4,2,1.5,B49)</f>
        <v>0.4485148588941569</v>
      </c>
      <c r="F49" s="46">
        <f>Barriere_Call_BlackScholes(Caractèristiques!$C$5,Caractèristiques!$C$6,Caractèristiques!$C$3,Caractèristiques!$C$4,2,23/12,B49)</f>
        <v>0.0005296673960570746</v>
      </c>
    </row>
    <row r="50" spans="2:6" ht="12.75">
      <c r="B50" s="45">
        <v>97</v>
      </c>
      <c r="C50" s="42">
        <f>Barriere_Call_BlackScholes(Caractèristiques!$C$5,Caractèristiques!$C$6,Caractèristiques!$C$3,Caractèristiques!$C$4,Caractèristiques!$C$7,0,B50)</f>
        <v>2.350988948795436</v>
      </c>
      <c r="D50" s="42">
        <f>Barriere_Call_BlackScholes(Caractèristiques!$C$5,Caractèristiques!$C$6,Caractèristiques!$C$3,Caractèristiques!$C$4,2,1,B50)</f>
        <v>1.1720021507626974</v>
      </c>
      <c r="E50" s="42">
        <f>Barriere_Call_BlackScholes(Caractèristiques!$C$5,Caractèristiques!$C$6,Caractèristiques!$C$3,Caractèristiques!$C$4,2,1.5,B50)</f>
        <v>0.41778795570568694</v>
      </c>
      <c r="F50" s="46">
        <f>Barriere_Call_BlackScholes(Caractèristiques!$C$5,Caractèristiques!$C$6,Caractèristiques!$C$3,Caractèristiques!$C$4,2,23/12,B50)</f>
        <v>0.0005296452893174581</v>
      </c>
    </row>
    <row r="51" spans="2:6" ht="12.75">
      <c r="B51" s="45">
        <v>98</v>
      </c>
      <c r="C51" s="42">
        <f>Barriere_Call_BlackScholes(Caractèristiques!$C$5,Caractèristiques!$C$6,Caractèristiques!$C$3,Caractèristiques!$C$4,Caractèristiques!$C$7,0,B51)</f>
        <v>1.7365407980431193</v>
      </c>
      <c r="D51" s="42">
        <f>Barriere_Call_BlackScholes(Caractèristiques!$C$5,Caractèristiques!$C$6,Caractèristiques!$C$3,Caractèristiques!$C$4,2,1,B51)</f>
        <v>0.9134040217771648</v>
      </c>
      <c r="E51" s="42">
        <f>Barriere_Call_BlackScholes(Caractèristiques!$C$5,Caractèristiques!$C$6,Caractèristiques!$C$3,Caractèristiques!$C$4,2,1.5,B51)</f>
        <v>0.35308219062097956</v>
      </c>
      <c r="F51" s="46">
        <f>Barriere_Call_BlackScholes(Caractèristiques!$C$5,Caractèristiques!$C$6,Caractèristiques!$C$3,Caractèristiques!$C$4,2,23/12,B51)</f>
        <v>0.0005286136402071315</v>
      </c>
    </row>
    <row r="52" spans="2:6" ht="12.75">
      <c r="B52" s="45">
        <v>99</v>
      </c>
      <c r="C52" s="42">
        <f>Barriere_Call_BlackScholes(Caractèristiques!$C$5,Caractèristiques!$C$6,Caractèristiques!$C$3,Caractèristiques!$C$4,Caractèristiques!$C$7,0,B52)</f>
        <v>0.9616134246784327</v>
      </c>
      <c r="D52" s="42">
        <f>Barriere_Call_BlackScholes(Caractèristiques!$C$5,Caractèristiques!$C$6,Caractèristiques!$C$3,Caractèristiques!$C$4,2,1,B52)</f>
        <v>0.534894295383129</v>
      </c>
      <c r="E52" s="42">
        <f>Barriere_Call_BlackScholes(Caractèristiques!$C$5,Caractèristiques!$C$6,Caractèristiques!$C$3,Caractèristiques!$C$4,2,1.5,B52)</f>
        <v>0.22719973410853367</v>
      </c>
      <c r="F52" s="46">
        <f>Barriere_Call_BlackScholes(Caractèristiques!$C$5,Caractèristiques!$C$6,Caractèristiques!$C$3,Caractèristiques!$C$4,2,23/12,B52)</f>
        <v>0.0004996452750704343</v>
      </c>
    </row>
    <row r="53" spans="2:6" ht="12.75">
      <c r="B53" s="45">
        <v>100</v>
      </c>
      <c r="C53" s="42">
        <f>Barriere_Call_BlackScholes(Caractèristiques!$C$5,Caractèristiques!$C$6,Caractèristiques!$C$3,Caractèristiques!$C$4,Caractèristiques!$C$7,0,B53)</f>
        <v>0</v>
      </c>
      <c r="D53" s="42">
        <f>Barriere_Call_BlackScholes(Caractèristiques!$C$5,Caractèristiques!$C$6,Caractèristiques!$C$3,Caractèristiques!$C$4,2,1,B53)</f>
        <v>0</v>
      </c>
      <c r="E53" s="42">
        <f>Barriere_Call_BlackScholes(Caractèristiques!$C$5,Caractèristiques!$C$6,Caractèristiques!$C$3,Caractèristiques!$C$4,2,1.5,B53)</f>
        <v>0</v>
      </c>
      <c r="F53" s="46">
        <f>Barriere_Call_BlackScholes(Caractèristiques!$C$5,Caractèristiques!$C$6,Caractèristiques!$C$3,Caractèristiques!$C$4,2,23/12,B53)</f>
        <v>0</v>
      </c>
    </row>
    <row r="54" spans="2:6" ht="12.75">
      <c r="B54" s="45">
        <v>101</v>
      </c>
      <c r="C54" s="42">
        <f>Barriere_Call_BlackScholes(Caractèristiques!$C$5,Caractèristiques!$C$6,Caractèristiques!$C$3,Caractèristiques!$C$4,Caractèristiques!$C$7,0,B54)</f>
        <v>0</v>
      </c>
      <c r="D54" s="42">
        <f>Barriere_Call_BlackScholes(Caractèristiques!$C$5,Caractèristiques!$C$6,Caractèristiques!$C$3,Caractèristiques!$C$4,2,1,B54)</f>
        <v>0</v>
      </c>
      <c r="E54" s="42">
        <f>Barriere_Call_BlackScholes(Caractèristiques!$C$5,Caractèristiques!$C$6,Caractèristiques!$C$3,Caractèristiques!$C$4,2,1.5,B54)</f>
        <v>0</v>
      </c>
      <c r="F54" s="46">
        <f>Barriere_Call_BlackScholes(Caractèristiques!$C$5,Caractèristiques!$C$6,Caractèristiques!$C$3,Caractèristiques!$C$4,2,23/12,B54)</f>
        <v>0</v>
      </c>
    </row>
    <row r="55" spans="2:6" ht="12.75">
      <c r="B55" s="45">
        <v>102</v>
      </c>
      <c r="C55" s="42">
        <f>Barriere_Call_BlackScholes(Caractèristiques!$C$5,Caractèristiques!$C$6,Caractèristiques!$C$3,Caractèristiques!$C$4,Caractèristiques!$C$7,0,B55)</f>
        <v>0</v>
      </c>
      <c r="D55" s="42">
        <f>Barriere_Call_BlackScholes(Caractèristiques!$C$5,Caractèristiques!$C$6,Caractèristiques!$C$3,Caractèristiques!$C$4,2,1,B55)</f>
        <v>0</v>
      </c>
      <c r="E55" s="42">
        <f>Barriere_Call_BlackScholes(Caractèristiques!$C$5,Caractèristiques!$C$6,Caractèristiques!$C$3,Caractèristiques!$C$4,2,1.5,B55)</f>
        <v>0</v>
      </c>
      <c r="F55" s="46">
        <f>Barriere_Call_BlackScholes(Caractèristiques!$C$5,Caractèristiques!$C$6,Caractèristiques!$C$3,Caractèristiques!$C$4,2,23/12,B55)</f>
        <v>0</v>
      </c>
    </row>
    <row r="56" spans="2:6" ht="12.75">
      <c r="B56" s="45">
        <v>103</v>
      </c>
      <c r="C56" s="42">
        <f>Barriere_Call_BlackScholes(Caractèristiques!$C$5,Caractèristiques!$C$6,Caractèristiques!$C$3,Caractèristiques!$C$4,Caractèristiques!$C$7,0,B56)</f>
        <v>0</v>
      </c>
      <c r="D56" s="42">
        <f>Barriere_Call_BlackScholes(Caractèristiques!$C$5,Caractèristiques!$C$6,Caractèristiques!$C$3,Caractèristiques!$C$4,2,1,B56)</f>
        <v>0</v>
      </c>
      <c r="E56" s="42">
        <f>Barriere_Call_BlackScholes(Caractèristiques!$C$5,Caractèristiques!$C$6,Caractèristiques!$C$3,Caractèristiques!$C$4,2,1.5,B56)</f>
        <v>0</v>
      </c>
      <c r="F56" s="46">
        <f>Barriere_Call_BlackScholes(Caractèristiques!$C$5,Caractèristiques!$C$6,Caractèristiques!$C$3,Caractèristiques!$C$4,2,23/12,B56)</f>
        <v>0</v>
      </c>
    </row>
    <row r="57" spans="2:6" ht="12.75">
      <c r="B57" s="45">
        <v>104</v>
      </c>
      <c r="C57" s="42">
        <f>Barriere_Call_BlackScholes(Caractèristiques!$C$5,Caractèristiques!$C$6,Caractèristiques!$C$3,Caractèristiques!$C$4,Caractèristiques!$C$7,0,B57)</f>
        <v>0</v>
      </c>
      <c r="D57" s="42">
        <f>Barriere_Call_BlackScholes(Caractèristiques!$C$5,Caractèristiques!$C$6,Caractèristiques!$C$3,Caractèristiques!$C$4,2,1,B57)</f>
        <v>0</v>
      </c>
      <c r="E57" s="42">
        <f>Barriere_Call_BlackScholes(Caractèristiques!$C$5,Caractèristiques!$C$6,Caractèristiques!$C$3,Caractèristiques!$C$4,2,1.5,B57)</f>
        <v>0</v>
      </c>
      <c r="F57" s="46">
        <f>Barriere_Call_BlackScholes(Caractèristiques!$C$5,Caractèristiques!$C$6,Caractèristiques!$C$3,Caractèristiques!$C$4,2,23/12,B57)</f>
        <v>0</v>
      </c>
    </row>
    <row r="58" spans="2:6" ht="12.75">
      <c r="B58" s="45">
        <v>105</v>
      </c>
      <c r="C58" s="42">
        <f>Barriere_Call_BlackScholes(Caractèristiques!$C$5,Caractèristiques!$C$6,Caractèristiques!$C$3,Caractèristiques!$C$4,Caractèristiques!$C$7,0,B58)</f>
        <v>0</v>
      </c>
      <c r="D58" s="42">
        <f>Barriere_Call_BlackScholes(Caractèristiques!$C$5,Caractèristiques!$C$6,Caractèristiques!$C$3,Caractèristiques!$C$4,2,1,B58)</f>
        <v>0</v>
      </c>
      <c r="E58" s="42">
        <f>Barriere_Call_BlackScholes(Caractèristiques!$C$5,Caractèristiques!$C$6,Caractèristiques!$C$3,Caractèristiques!$C$4,2,1.5,B58)</f>
        <v>0</v>
      </c>
      <c r="F58" s="46">
        <f>Barriere_Call_BlackScholes(Caractèristiques!$C$5,Caractèristiques!$C$6,Caractèristiques!$C$3,Caractèristiques!$C$4,2,23/12,B58)</f>
        <v>0</v>
      </c>
    </row>
    <row r="59" spans="2:6" ht="12.75">
      <c r="B59" s="45">
        <v>106</v>
      </c>
      <c r="C59" s="42">
        <f>Barriere_Call_BlackScholes(Caractèristiques!$C$5,Caractèristiques!$C$6,Caractèristiques!$C$3,Caractèristiques!$C$4,Caractèristiques!$C$7,0,B59)</f>
        <v>0</v>
      </c>
      <c r="D59" s="42">
        <f>Barriere_Call_BlackScholes(Caractèristiques!$C$5,Caractèristiques!$C$6,Caractèristiques!$C$3,Caractèristiques!$C$4,2,1,B59)</f>
        <v>0</v>
      </c>
      <c r="E59" s="42">
        <f>Barriere_Call_BlackScholes(Caractèristiques!$C$5,Caractèristiques!$C$6,Caractèristiques!$C$3,Caractèristiques!$C$4,2,1.5,B59)</f>
        <v>0</v>
      </c>
      <c r="F59" s="46">
        <f>Barriere_Call_BlackScholes(Caractèristiques!$C$5,Caractèristiques!$C$6,Caractèristiques!$C$3,Caractèristiques!$C$4,2,23/12,B59)</f>
        <v>0</v>
      </c>
    </row>
    <row r="60" spans="2:6" ht="12.75">
      <c r="B60" s="45">
        <v>107</v>
      </c>
      <c r="C60" s="42">
        <f>Barriere_Call_BlackScholes(Caractèristiques!$C$5,Caractèristiques!$C$6,Caractèristiques!$C$3,Caractèristiques!$C$4,Caractèristiques!$C$7,0,B60)</f>
        <v>0</v>
      </c>
      <c r="D60" s="42">
        <f>Barriere_Call_BlackScholes(Caractèristiques!$C$5,Caractèristiques!$C$6,Caractèristiques!$C$3,Caractèristiques!$C$4,2,1,B60)</f>
        <v>0</v>
      </c>
      <c r="E60" s="42">
        <f>Barriere_Call_BlackScholes(Caractèristiques!$C$5,Caractèristiques!$C$6,Caractèristiques!$C$3,Caractèristiques!$C$4,2,1.5,B60)</f>
        <v>0</v>
      </c>
      <c r="F60" s="46">
        <f>Barriere_Call_BlackScholes(Caractèristiques!$C$5,Caractèristiques!$C$6,Caractèristiques!$C$3,Caractèristiques!$C$4,2,23/12,B60)</f>
        <v>0</v>
      </c>
    </row>
    <row r="61" spans="2:6" ht="12.75">
      <c r="B61" s="45">
        <v>108</v>
      </c>
      <c r="C61" s="42">
        <f>Barriere_Call_BlackScholes(Caractèristiques!$C$5,Caractèristiques!$C$6,Caractèristiques!$C$3,Caractèristiques!$C$4,Caractèristiques!$C$7,0,B61)</f>
        <v>0</v>
      </c>
      <c r="D61" s="42">
        <f>Barriere_Call_BlackScholes(Caractèristiques!$C$5,Caractèristiques!$C$6,Caractèristiques!$C$3,Caractèristiques!$C$4,2,1,B61)</f>
        <v>0</v>
      </c>
      <c r="E61" s="42">
        <f>Barriere_Call_BlackScholes(Caractèristiques!$C$5,Caractèristiques!$C$6,Caractèristiques!$C$3,Caractèristiques!$C$4,2,1.5,B61)</f>
        <v>0</v>
      </c>
      <c r="F61" s="46">
        <f>Barriere_Call_BlackScholes(Caractèristiques!$C$5,Caractèristiques!$C$6,Caractèristiques!$C$3,Caractèristiques!$C$4,2,23/12,B61)</f>
        <v>0</v>
      </c>
    </row>
    <row r="62" spans="2:6" ht="12.75">
      <c r="B62" s="45">
        <v>109</v>
      </c>
      <c r="C62" s="42">
        <f>Barriere_Call_BlackScholes(Caractèristiques!$C$5,Caractèristiques!$C$6,Caractèristiques!$C$3,Caractèristiques!$C$4,Caractèristiques!$C$7,0,B62)</f>
        <v>0</v>
      </c>
      <c r="D62" s="42">
        <f>Barriere_Call_BlackScholes(Caractèristiques!$C$5,Caractèristiques!$C$6,Caractèristiques!$C$3,Caractèristiques!$C$4,2,1,B62)</f>
        <v>0</v>
      </c>
      <c r="E62" s="42">
        <f>Barriere_Call_BlackScholes(Caractèristiques!$C$5,Caractèristiques!$C$6,Caractèristiques!$C$3,Caractèristiques!$C$4,2,1.5,B62)</f>
        <v>0</v>
      </c>
      <c r="F62" s="46">
        <f>Barriere_Call_BlackScholes(Caractèristiques!$C$5,Caractèristiques!$C$6,Caractèristiques!$C$3,Caractèristiques!$C$4,2,23/12,B62)</f>
        <v>0</v>
      </c>
    </row>
    <row r="63" spans="2:6" ht="13.5" thickBot="1">
      <c r="B63" s="47">
        <v>110</v>
      </c>
      <c r="C63" s="48">
        <f>Barriere_Call_BlackScholes(Caractèristiques!$C$5,Caractèristiques!$C$6,Caractèristiques!$C$3,Caractèristiques!$C$4,Caractèristiques!$C$7,0,B63)</f>
        <v>0</v>
      </c>
      <c r="D63" s="48">
        <f>Barriere_Call_BlackScholes(Caractèristiques!$C$5,Caractèristiques!$C$6,Caractèristiques!$C$3,Caractèristiques!$C$4,2,1,B63)</f>
        <v>0</v>
      </c>
      <c r="E63" s="48">
        <f>Barriere_Call_BlackScholes(Caractèristiques!$C$5,Caractèristiques!$C$6,Caractèristiques!$C$3,Caractèristiques!$C$4,2,1.5,B63)</f>
        <v>0</v>
      </c>
      <c r="F63" s="49">
        <f>Barriere_Call_BlackScholes(Caractèristiques!$C$5,Caractèristiques!$C$6,Caractèristiques!$C$3,Caractèristiques!$C$4,2,23/12,B63)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B2:M52"/>
  <sheetViews>
    <sheetView workbookViewId="0" topLeftCell="A1">
      <selection activeCell="K27" sqref="K27"/>
    </sheetView>
  </sheetViews>
  <sheetFormatPr defaultColWidth="11.421875" defaultRowHeight="12.75"/>
  <cols>
    <col min="1" max="1" width="5.140625" style="0" customWidth="1"/>
    <col min="2" max="2" width="2.57421875" style="89" bestFit="1" customWidth="1"/>
    <col min="3" max="3" width="16.57421875" style="0" bestFit="1" customWidth="1"/>
    <col min="4" max="4" width="8.7109375" style="0" bestFit="1" customWidth="1"/>
    <col min="5" max="5" width="16.57421875" style="0" bestFit="1" customWidth="1"/>
    <col min="6" max="6" width="8.7109375" style="0" bestFit="1" customWidth="1"/>
    <col min="7" max="7" width="7.28125" style="30" bestFit="1" customWidth="1"/>
    <col min="8" max="8" width="16.57421875" style="0" bestFit="1" customWidth="1"/>
    <col min="9" max="9" width="8.7109375" style="0" bestFit="1" customWidth="1"/>
  </cols>
  <sheetData>
    <row r="1" ht="13.5" thickBot="1"/>
    <row r="2" spans="3:9" ht="13.5" thickBot="1">
      <c r="C2" s="215" t="s">
        <v>52</v>
      </c>
      <c r="D2" s="216"/>
      <c r="E2" s="216"/>
      <c r="F2" s="216"/>
      <c r="G2" s="216"/>
      <c r="H2" s="216"/>
      <c r="I2" s="217"/>
    </row>
    <row r="3" spans="3:13" ht="13.5" thickBot="1">
      <c r="C3" s="114"/>
      <c r="D3" s="221" t="s">
        <v>22</v>
      </c>
      <c r="E3" s="222"/>
      <c r="F3" s="223"/>
      <c r="G3" s="221" t="s">
        <v>23</v>
      </c>
      <c r="H3" s="222"/>
      <c r="I3" s="223"/>
      <c r="J3" s="214"/>
      <c r="K3" s="214"/>
      <c r="L3" s="214"/>
      <c r="M3" s="33"/>
    </row>
    <row r="4" spans="3:13" ht="13.5" thickBot="1">
      <c r="C4" s="115" t="s">
        <v>19</v>
      </c>
      <c r="D4" s="110" t="s">
        <v>21</v>
      </c>
      <c r="E4" s="111" t="s">
        <v>20</v>
      </c>
      <c r="F4" s="112" t="s">
        <v>10</v>
      </c>
      <c r="G4" s="110" t="s">
        <v>21</v>
      </c>
      <c r="H4" s="113" t="s">
        <v>20</v>
      </c>
      <c r="I4" s="112" t="s">
        <v>10</v>
      </c>
      <c r="J4" s="31"/>
      <c r="K4" s="32"/>
      <c r="L4" s="31"/>
      <c r="M4" s="33"/>
    </row>
    <row r="5" spans="2:13" ht="9.75" customHeight="1">
      <c r="B5" s="218" t="s">
        <v>53</v>
      </c>
      <c r="C5" s="90">
        <v>0.1</v>
      </c>
      <c r="D5" s="91">
        <f>NORMSINV(C5)</f>
        <v>-1.2815515655446004</v>
      </c>
      <c r="E5" s="92">
        <f>NORMSDIST(D5)</f>
        <v>0.09999999999999998</v>
      </c>
      <c r="F5" s="93">
        <f>(C5-E5)/C5</f>
        <v>2.7755575615628914E-16</v>
      </c>
      <c r="G5" s="91">
        <f>Moro_NormSInv(C5)</f>
        <v>-1.281551563277035</v>
      </c>
      <c r="H5" s="92">
        <f>NORMSDIST(G5)</f>
        <v>0.10000000039795398</v>
      </c>
      <c r="I5" s="93">
        <f>(C5-H5)/C5</f>
        <v>-3.979539753284911E-09</v>
      </c>
      <c r="J5" s="33"/>
      <c r="K5" s="33"/>
      <c r="L5" s="33"/>
      <c r="M5" s="33"/>
    </row>
    <row r="6" spans="2:13" ht="9.75" customHeight="1">
      <c r="B6" s="219"/>
      <c r="C6" s="94">
        <f>C5/10</f>
        <v>0.01</v>
      </c>
      <c r="D6" s="95">
        <f aca="true" t="shared" si="0" ref="D6:D52">NORMSINV(C6)</f>
        <v>-2.3263478740408488</v>
      </c>
      <c r="E6" s="96">
        <f aca="true" t="shared" si="1" ref="E6:E52">NORMSDIST(D6)</f>
        <v>0.009999999999999898</v>
      </c>
      <c r="F6" s="97">
        <f aca="true" t="shared" si="2" ref="F6:F52">(C6-E6)/C6</f>
        <v>1.0234868508263162E-14</v>
      </c>
      <c r="G6" s="95">
        <f aca="true" t="shared" si="3" ref="G6:G52">Moro_NormSInv(C6)</f>
        <v>-2.3263478739449703</v>
      </c>
      <c r="H6" s="96">
        <f aca="true" t="shared" si="4" ref="H6:H52">NORMSDIST(G6)</f>
        <v>0.010000000002555076</v>
      </c>
      <c r="I6" s="97">
        <f aca="true" t="shared" si="5" ref="I6:I52">(C6-H6)/C6</f>
        <v>-2.555075942489715E-10</v>
      </c>
      <c r="J6" s="33"/>
      <c r="K6" s="33"/>
      <c r="L6" s="33"/>
      <c r="M6" s="33"/>
    </row>
    <row r="7" spans="2:13" ht="9.75" customHeight="1">
      <c r="B7" s="219"/>
      <c r="C7" s="94">
        <f aca="true" t="shared" si="6" ref="C7:C12">C6/10</f>
        <v>0.001</v>
      </c>
      <c r="D7" s="95">
        <f t="shared" si="0"/>
        <v>-3.0902323061677874</v>
      </c>
      <c r="E7" s="96">
        <f t="shared" si="1"/>
        <v>0.0009999999999998899</v>
      </c>
      <c r="F7" s="97">
        <f t="shared" si="2"/>
        <v>1.1015494072452725E-13</v>
      </c>
      <c r="G7" s="95">
        <f t="shared" si="3"/>
        <v>-3.0902323063275317</v>
      </c>
      <c r="H7" s="96">
        <f t="shared" si="4"/>
        <v>0.0009999999994620978</v>
      </c>
      <c r="I7" s="97">
        <f t="shared" si="5"/>
        <v>5.379021880691504E-10</v>
      </c>
      <c r="J7" s="33"/>
      <c r="K7" s="33"/>
      <c r="L7" s="33"/>
      <c r="M7" s="33"/>
    </row>
    <row r="8" spans="2:9" ht="9.75" customHeight="1">
      <c r="B8" s="219"/>
      <c r="C8" s="94">
        <f t="shared" si="6"/>
        <v>0.0001</v>
      </c>
      <c r="D8" s="95">
        <f t="shared" si="0"/>
        <v>-3.719016485457308</v>
      </c>
      <c r="E8" s="96">
        <f t="shared" si="1"/>
        <v>9.99999999975465E-05</v>
      </c>
      <c r="F8" s="97">
        <f t="shared" si="2"/>
        <v>2.4535088587532283E-11</v>
      </c>
      <c r="G8" s="95">
        <f t="shared" si="3"/>
        <v>-3.71901648533349</v>
      </c>
      <c r="H8" s="96">
        <f t="shared" si="4"/>
        <v>0.00010000000004972698</v>
      </c>
      <c r="I8" s="97">
        <f t="shared" si="5"/>
        <v>-4.972697329862913E-10</v>
      </c>
    </row>
    <row r="9" spans="2:9" ht="9.75" customHeight="1">
      <c r="B9" s="219"/>
      <c r="C9" s="94">
        <f t="shared" si="6"/>
        <v>1E-05</v>
      </c>
      <c r="D9" s="95">
        <f t="shared" si="0"/>
        <v>-4.264890793960275</v>
      </c>
      <c r="E9" s="96">
        <f t="shared" si="1"/>
        <v>1.0000000007615029E-05</v>
      </c>
      <c r="F9" s="97">
        <f t="shared" si="2"/>
        <v>-7.615027789657606E-10</v>
      </c>
      <c r="G9" s="95">
        <f t="shared" si="3"/>
        <v>-4.26489079374074</v>
      </c>
      <c r="H9" s="96">
        <f t="shared" si="4"/>
        <v>1.0000000011833876E-05</v>
      </c>
      <c r="I9" s="97">
        <f t="shared" si="5"/>
        <v>-1.1833875283233201E-09</v>
      </c>
    </row>
    <row r="10" spans="2:9" ht="9.75" customHeight="1">
      <c r="B10" s="219"/>
      <c r="C10" s="94">
        <f t="shared" si="6"/>
        <v>1.0000000000000002E-06</v>
      </c>
      <c r="D10" s="95">
        <f t="shared" si="0"/>
        <v>-4.753424340742647</v>
      </c>
      <c r="E10" s="96">
        <f t="shared" si="1"/>
        <v>1.0000000216781046E-06</v>
      </c>
      <c r="F10" s="97">
        <f t="shared" si="2"/>
        <v>-2.1678104478200412E-08</v>
      </c>
      <c r="G10" s="95">
        <f t="shared" si="3"/>
        <v>-4.7534243088975</v>
      </c>
      <c r="H10" s="96">
        <f t="shared" si="4"/>
        <v>1.0000000730814307E-06</v>
      </c>
      <c r="I10" s="97">
        <f t="shared" si="5"/>
        <v>-7.308143051834515E-08</v>
      </c>
    </row>
    <row r="11" spans="2:9" ht="9.75" customHeight="1">
      <c r="B11" s="219"/>
      <c r="C11" s="94">
        <f t="shared" si="6"/>
        <v>1.0000000000000002E-07</v>
      </c>
      <c r="D11" s="95">
        <f t="shared" si="0"/>
        <v>-5.199337618023584</v>
      </c>
      <c r="E11" s="96">
        <f t="shared" si="1"/>
        <v>9.999999999999955E-08</v>
      </c>
      <c r="F11" s="97">
        <f t="shared" si="2"/>
        <v>4.764560328305439E-15</v>
      </c>
      <c r="G11" s="95">
        <f t="shared" si="3"/>
        <v>-5.199337582421066</v>
      </c>
      <c r="H11" s="96">
        <f t="shared" si="4"/>
        <v>1.000000191524931E-07</v>
      </c>
      <c r="I11" s="97">
        <f t="shared" si="5"/>
        <v>-1.9152493078012682E-07</v>
      </c>
    </row>
    <row r="12" spans="2:9" ht="9.75" customHeight="1">
      <c r="B12" s="219"/>
      <c r="C12" s="94">
        <f t="shared" si="6"/>
        <v>1.0000000000000002E-08</v>
      </c>
      <c r="D12" s="95">
        <f t="shared" si="0"/>
        <v>-5.612001259377715</v>
      </c>
      <c r="E12" s="96">
        <f t="shared" si="1"/>
        <v>1.0000000000000061E-08</v>
      </c>
      <c r="F12" s="97">
        <f t="shared" si="2"/>
        <v>-5.9557004103817985E-15</v>
      </c>
      <c r="G12" s="95">
        <f t="shared" si="3"/>
        <v>-5.61200124428105</v>
      </c>
      <c r="H12" s="96">
        <f t="shared" si="4"/>
        <v>1.0000000872639321E-08</v>
      </c>
      <c r="I12" s="97">
        <f t="shared" si="5"/>
        <v>-8.726393190413367E-08</v>
      </c>
    </row>
    <row r="13" spans="2:9" ht="9.75" customHeight="1">
      <c r="B13" s="219"/>
      <c r="C13" s="94">
        <v>2E-06</v>
      </c>
      <c r="D13" s="95">
        <f t="shared" si="0"/>
        <v>-4.611382361926243</v>
      </c>
      <c r="E13" s="96">
        <f t="shared" si="1"/>
        <v>1.9999999987252437E-06</v>
      </c>
      <c r="F13" s="97">
        <f t="shared" si="2"/>
        <v>6.373781050069945E-10</v>
      </c>
      <c r="G13" s="95">
        <f t="shared" si="3"/>
        <v>-4.611382362292576</v>
      </c>
      <c r="H13" s="96">
        <f t="shared" si="4"/>
        <v>2.0000001010878066E-06</v>
      </c>
      <c r="I13" s="97">
        <f t="shared" si="5"/>
        <v>-5.054390333021272E-08</v>
      </c>
    </row>
    <row r="14" spans="2:9" ht="9.75" customHeight="1">
      <c r="B14" s="219"/>
      <c r="C14" s="94">
        <f>C13/4</f>
        <v>5E-07</v>
      </c>
      <c r="D14" s="95">
        <f t="shared" si="0"/>
        <v>-4.891638480256944</v>
      </c>
      <c r="E14" s="96">
        <f t="shared" si="1"/>
        <v>5.000000034005581E-07</v>
      </c>
      <c r="F14" s="97">
        <f t="shared" si="2"/>
        <v>-6.801116159981554E-09</v>
      </c>
      <c r="G14" s="95">
        <f t="shared" si="3"/>
        <v>-4.891638475846138</v>
      </c>
      <c r="H14" s="96">
        <f t="shared" si="4"/>
        <v>5.000000409260963E-07</v>
      </c>
      <c r="I14" s="97">
        <f t="shared" si="5"/>
        <v>-8.185219262464214E-08</v>
      </c>
    </row>
    <row r="15" spans="2:9" ht="9.75" customHeight="1">
      <c r="B15" s="219"/>
      <c r="C15" s="94">
        <f>C14/4</f>
        <v>1.25E-07</v>
      </c>
      <c r="D15" s="95">
        <f t="shared" si="0"/>
        <v>-5.157701351384352</v>
      </c>
      <c r="E15" s="96">
        <f t="shared" si="1"/>
        <v>1.25E-07</v>
      </c>
      <c r="F15" s="97">
        <f t="shared" si="2"/>
        <v>0</v>
      </c>
      <c r="G15" s="95">
        <f t="shared" si="3"/>
        <v>-5.1577013124246855</v>
      </c>
      <c r="H15" s="96">
        <f t="shared" si="4"/>
        <v>1.2500002600159047E-07</v>
      </c>
      <c r="I15" s="97">
        <f t="shared" si="5"/>
        <v>-2.0801272382466116E-07</v>
      </c>
    </row>
    <row r="16" spans="2:9" ht="9.75" customHeight="1">
      <c r="B16" s="219"/>
      <c r="C16" s="94">
        <f>C15/4</f>
        <v>3.125E-08</v>
      </c>
      <c r="D16" s="95">
        <f t="shared" si="0"/>
        <v>-5.41149714248723</v>
      </c>
      <c r="E16" s="96">
        <f t="shared" si="1"/>
        <v>3.125000000000013E-08</v>
      </c>
      <c r="F16" s="97">
        <f t="shared" si="2"/>
        <v>-4.235164736271502E-15</v>
      </c>
      <c r="G16" s="95">
        <f t="shared" si="3"/>
        <v>-5.411497119775663</v>
      </c>
      <c r="H16" s="96">
        <f t="shared" si="4"/>
        <v>3.12500039641678E-08</v>
      </c>
      <c r="I16" s="97">
        <f t="shared" si="5"/>
        <v>-1.2685336963428045E-07</v>
      </c>
    </row>
    <row r="17" spans="2:9" ht="9.75" customHeight="1">
      <c r="B17" s="219"/>
      <c r="C17" s="94">
        <f>C16/4</f>
        <v>7.8125E-09</v>
      </c>
      <c r="D17" s="95">
        <f t="shared" si="0"/>
        <v>-5.654555628976437</v>
      </c>
      <c r="E17" s="96">
        <f t="shared" si="1"/>
        <v>7.812500000000008E-09</v>
      </c>
      <c r="F17" s="97">
        <f t="shared" si="2"/>
        <v>-1.0587911840678754E-15</v>
      </c>
      <c r="G17" s="95">
        <f t="shared" si="3"/>
        <v>-5.654555615101268</v>
      </c>
      <c r="H17" s="96">
        <f t="shared" si="4"/>
        <v>7.812500631077486E-09</v>
      </c>
      <c r="I17" s="97">
        <f t="shared" si="5"/>
        <v>-8.077791831357316E-08</v>
      </c>
    </row>
    <row r="18" spans="2:9" ht="9.75" customHeight="1">
      <c r="B18" s="219"/>
      <c r="C18" s="94">
        <f aca="true" t="shared" si="7" ref="C18:C23">C17/4</f>
        <v>1.953125E-09</v>
      </c>
      <c r="D18" s="95">
        <f t="shared" si="0"/>
        <v>-5.888115127275153</v>
      </c>
      <c r="E18" s="96">
        <f t="shared" si="1"/>
        <v>1.9531250000000078E-09</v>
      </c>
      <c r="F18" s="97">
        <f aca="true" t="shared" si="8" ref="F18:F23">(C18-E18)/C18</f>
        <v>-4.023406499457927E-15</v>
      </c>
      <c r="G18" s="95">
        <f aca="true" t="shared" si="9" ref="G18:G23">Moro_NormSInv(C18)</f>
        <v>-5.8881151184066995</v>
      </c>
      <c r="H18" s="96">
        <f t="shared" si="4"/>
        <v>1.9531251047815824E-09</v>
      </c>
      <c r="I18" s="97">
        <f aca="true" t="shared" si="10" ref="I18:I23">(C18-H18)/C18</f>
        <v>-5.364817023816601E-08</v>
      </c>
    </row>
    <row r="19" spans="2:9" ht="9.75" customHeight="1">
      <c r="B19" s="219"/>
      <c r="C19" s="94">
        <f t="shared" si="7"/>
        <v>4.8828125E-10</v>
      </c>
      <c r="D19" s="95">
        <f t="shared" si="0"/>
        <v>-6.113194466337939</v>
      </c>
      <c r="E19" s="96">
        <f t="shared" si="1"/>
        <v>4.882812499999976E-10</v>
      </c>
      <c r="F19" s="97">
        <f t="shared" si="8"/>
        <v>4.870439446712227E-15</v>
      </c>
      <c r="G19" s="95">
        <f t="shared" si="9"/>
        <v>-6.1131944604447215</v>
      </c>
      <c r="H19" s="96">
        <f t="shared" si="4"/>
        <v>4.882812680393608E-10</v>
      </c>
      <c r="I19" s="97">
        <f t="shared" si="10"/>
        <v>-3.694461106160953E-08</v>
      </c>
    </row>
    <row r="20" spans="2:9" ht="9.75" customHeight="1">
      <c r="B20" s="219"/>
      <c r="C20" s="94">
        <f t="shared" si="7"/>
        <v>1.220703125E-10</v>
      </c>
      <c r="D20" s="95">
        <f t="shared" si="0"/>
        <v>-6.330643639317833</v>
      </c>
      <c r="E20" s="96">
        <f t="shared" si="1"/>
        <v>1.2207031250000061E-10</v>
      </c>
      <c r="F20" s="97">
        <f t="shared" si="8"/>
        <v>-5.082197683525802E-15</v>
      </c>
      <c r="G20" s="95">
        <f t="shared" si="9"/>
        <v>-6.33064363531227</v>
      </c>
      <c r="H20" s="96">
        <f t="shared" si="4"/>
        <v>1.2207031566922554E-10</v>
      </c>
      <c r="I20" s="97">
        <f t="shared" si="10"/>
        <v>-2.5962295693217233E-08</v>
      </c>
    </row>
    <row r="21" spans="2:9" ht="9.75" customHeight="1">
      <c r="B21" s="219"/>
      <c r="C21" s="94">
        <f t="shared" si="7"/>
        <v>3.0517578125E-11</v>
      </c>
      <c r="D21" s="95">
        <f t="shared" si="0"/>
        <v>-6.541180393227846</v>
      </c>
      <c r="E21" s="96">
        <f t="shared" si="1"/>
        <v>3.0517578124999785E-11</v>
      </c>
      <c r="F21" s="97">
        <f t="shared" si="8"/>
        <v>6.988021814847978E-15</v>
      </c>
      <c r="G21" s="95">
        <f t="shared" si="9"/>
        <v>-6.541180390513324</v>
      </c>
      <c r="H21" s="96">
        <f t="shared" si="4"/>
        <v>3.05175786790073E-11</v>
      </c>
      <c r="I21" s="97">
        <f t="shared" si="10"/>
        <v>-1.8153711345991362E-08</v>
      </c>
    </row>
    <row r="22" spans="2:9" ht="9.75" customHeight="1">
      <c r="B22" s="219"/>
      <c r="C22" s="94">
        <f t="shared" si="7"/>
        <v>7.62939453125E-12</v>
      </c>
      <c r="D22" s="95">
        <f t="shared" si="0"/>
        <v>-6.74541724266634</v>
      </c>
      <c r="E22" s="96">
        <f t="shared" si="1"/>
        <v>7.629394531250035E-12</v>
      </c>
      <c r="F22" s="97">
        <f t="shared" si="8"/>
        <v>-4.658681209898652E-15</v>
      </c>
      <c r="G22" s="95">
        <f t="shared" si="9"/>
        <v>-6.745417240864787</v>
      </c>
      <c r="H22" s="96">
        <f t="shared" si="4"/>
        <v>7.629394625920764E-12</v>
      </c>
      <c r="I22" s="97">
        <f t="shared" si="10"/>
        <v>-1.240868645255831E-08</v>
      </c>
    </row>
    <row r="23" spans="2:9" ht="9.75" customHeight="1" thickBot="1">
      <c r="B23" s="220"/>
      <c r="C23" s="98">
        <f t="shared" si="7"/>
        <v>1.9073486328125E-12</v>
      </c>
      <c r="D23" s="99">
        <f t="shared" si="0"/>
        <v>-6.943881797119335</v>
      </c>
      <c r="E23" s="100">
        <f t="shared" si="1"/>
        <v>1.907348632812486E-12</v>
      </c>
      <c r="F23" s="101">
        <f t="shared" si="8"/>
        <v>7.199780051661553E-15</v>
      </c>
      <c r="G23" s="99">
        <f t="shared" si="9"/>
        <v>-6.9438817958826515</v>
      </c>
      <c r="H23" s="100">
        <f t="shared" si="4"/>
        <v>1.9073486495184993E-12</v>
      </c>
      <c r="I23" s="101">
        <f t="shared" si="10"/>
        <v>-8.75875499075317E-09</v>
      </c>
    </row>
    <row r="24" spans="2:9" ht="9.75" customHeight="1">
      <c r="B24" s="218" t="s">
        <v>55</v>
      </c>
      <c r="C24" s="102">
        <v>0.2</v>
      </c>
      <c r="D24" s="103">
        <f t="shared" si="0"/>
        <v>-0.8416212335729143</v>
      </c>
      <c r="E24" s="104">
        <f t="shared" si="1"/>
        <v>0.19999999999999996</v>
      </c>
      <c r="F24" s="105">
        <f aca="true" t="shared" si="11" ref="F24:F31">(C24-E24)/C24</f>
        <v>2.7755575615628914E-16</v>
      </c>
      <c r="G24" s="103">
        <f aca="true" t="shared" si="12" ref="G24:G31">Moro_NormSInv(C24)</f>
        <v>-0.8416212348979942</v>
      </c>
      <c r="H24" s="104">
        <f t="shared" si="4"/>
        <v>0.19999999962902804</v>
      </c>
      <c r="I24" s="105">
        <f aca="true" t="shared" si="13" ref="I24:I31">(C24-H24)/C24</f>
        <v>1.8548598768042268E-09</v>
      </c>
    </row>
    <row r="25" spans="2:9" ht="9.75" customHeight="1">
      <c r="B25" s="219"/>
      <c r="C25" s="94">
        <f>C24+0.1</f>
        <v>0.30000000000000004</v>
      </c>
      <c r="D25" s="95">
        <f t="shared" si="0"/>
        <v>-0.5244005127080409</v>
      </c>
      <c r="E25" s="96">
        <f t="shared" si="1"/>
        <v>0.30000000000000004</v>
      </c>
      <c r="F25" s="97">
        <f t="shared" si="11"/>
        <v>0</v>
      </c>
      <c r="G25" s="95">
        <f t="shared" si="12"/>
        <v>-0.5244005119066525</v>
      </c>
      <c r="H25" s="96">
        <f t="shared" si="4"/>
        <v>0.3000000002786368</v>
      </c>
      <c r="I25" s="97">
        <f t="shared" si="13"/>
        <v>-9.287892677178887E-10</v>
      </c>
    </row>
    <row r="26" spans="2:9" ht="9.75" customHeight="1">
      <c r="B26" s="219"/>
      <c r="C26" s="94">
        <f aca="true" t="shared" si="14" ref="C26:C31">C25+0.1</f>
        <v>0.4</v>
      </c>
      <c r="D26" s="95">
        <f t="shared" si="0"/>
        <v>-0.2533471031357999</v>
      </c>
      <c r="E26" s="96">
        <f t="shared" si="1"/>
        <v>0.3999999999999999</v>
      </c>
      <c r="F26" s="97">
        <f t="shared" si="11"/>
        <v>2.7755575615628914E-16</v>
      </c>
      <c r="G26" s="95">
        <f t="shared" si="12"/>
        <v>-0.25334710332144356</v>
      </c>
      <c r="H26" s="96">
        <f t="shared" si="4"/>
        <v>0.39999999992827795</v>
      </c>
      <c r="I26" s="97">
        <f t="shared" si="13"/>
        <v>1.7930518181330513E-10</v>
      </c>
    </row>
    <row r="27" spans="2:9" ht="9.75" customHeight="1">
      <c r="B27" s="219"/>
      <c r="C27" s="94">
        <f t="shared" si="14"/>
        <v>0.5</v>
      </c>
      <c r="D27" s="95">
        <f t="shared" si="0"/>
        <v>-1.392137635291833E-16</v>
      </c>
      <c r="E27" s="96">
        <f t="shared" si="1"/>
        <v>0.4999999999999999</v>
      </c>
      <c r="F27" s="97">
        <f t="shared" si="11"/>
        <v>2.220446049250313E-16</v>
      </c>
      <c r="G27" s="95">
        <f t="shared" si="12"/>
        <v>0</v>
      </c>
      <c r="H27" s="96">
        <f t="shared" si="4"/>
        <v>0.5</v>
      </c>
      <c r="I27" s="97">
        <f t="shared" si="13"/>
        <v>0</v>
      </c>
    </row>
    <row r="28" spans="2:9" ht="9.75" customHeight="1">
      <c r="B28" s="219"/>
      <c r="C28" s="94">
        <f t="shared" si="14"/>
        <v>0.6</v>
      </c>
      <c r="D28" s="95">
        <f t="shared" si="0"/>
        <v>0.25334710313579967</v>
      </c>
      <c r="E28" s="96">
        <f t="shared" si="1"/>
        <v>0.6</v>
      </c>
      <c r="F28" s="97">
        <f t="shared" si="11"/>
        <v>0</v>
      </c>
      <c r="G28" s="95">
        <f t="shared" si="12"/>
        <v>0.25334710332144356</v>
      </c>
      <c r="H28" s="96">
        <f t="shared" si="4"/>
        <v>0.600000000071722</v>
      </c>
      <c r="I28" s="97">
        <f t="shared" si="13"/>
        <v>-1.1953678787553676E-10</v>
      </c>
    </row>
    <row r="29" spans="2:9" ht="9.75" customHeight="1">
      <c r="B29" s="219"/>
      <c r="C29" s="94">
        <f t="shared" si="14"/>
        <v>0.7</v>
      </c>
      <c r="D29" s="95">
        <f t="shared" si="0"/>
        <v>0.5244005127080404</v>
      </c>
      <c r="E29" s="96">
        <f t="shared" si="1"/>
        <v>0.6999999999999998</v>
      </c>
      <c r="F29" s="97">
        <f t="shared" si="11"/>
        <v>1.5860328923216522E-16</v>
      </c>
      <c r="G29" s="95">
        <f t="shared" si="12"/>
        <v>0.5244005119066525</v>
      </c>
      <c r="H29" s="96">
        <f t="shared" si="4"/>
        <v>0.6999999997213632</v>
      </c>
      <c r="I29" s="97">
        <f t="shared" si="13"/>
        <v>3.980525433076667E-10</v>
      </c>
    </row>
    <row r="30" spans="2:9" ht="9.75" customHeight="1">
      <c r="B30" s="219"/>
      <c r="C30" s="94">
        <f t="shared" si="14"/>
        <v>0.7999999999999999</v>
      </c>
      <c r="D30" s="95">
        <f t="shared" si="0"/>
        <v>0.8416212335729141</v>
      </c>
      <c r="E30" s="96">
        <f t="shared" si="1"/>
        <v>0.7999999999999999</v>
      </c>
      <c r="F30" s="97">
        <f t="shared" si="11"/>
        <v>0</v>
      </c>
      <c r="G30" s="95">
        <f t="shared" si="12"/>
        <v>0.8416212348979941</v>
      </c>
      <c r="H30" s="96">
        <f t="shared" si="4"/>
        <v>0.800000000370972</v>
      </c>
      <c r="I30" s="97">
        <f t="shared" si="13"/>
        <v>-4.637150385899958E-10</v>
      </c>
    </row>
    <row r="31" spans="2:9" ht="9.75" customHeight="1" thickBot="1">
      <c r="B31" s="219"/>
      <c r="C31" s="106">
        <f t="shared" si="14"/>
        <v>0.8999999999999999</v>
      </c>
      <c r="D31" s="107">
        <f t="shared" si="0"/>
        <v>1.2815515655445995</v>
      </c>
      <c r="E31" s="108">
        <f t="shared" si="1"/>
        <v>0.8999999999999998</v>
      </c>
      <c r="F31" s="109">
        <f t="shared" si="11"/>
        <v>1.2335811384723962E-16</v>
      </c>
      <c r="G31" s="107">
        <f t="shared" si="12"/>
        <v>1.2815515632770331</v>
      </c>
      <c r="H31" s="108">
        <f t="shared" si="4"/>
        <v>0.8999999996020458</v>
      </c>
      <c r="I31" s="109">
        <f t="shared" si="13"/>
        <v>4.421712378959658E-10</v>
      </c>
    </row>
    <row r="32" spans="2:9" ht="9.75" customHeight="1">
      <c r="B32" s="218" t="s">
        <v>54</v>
      </c>
      <c r="C32" s="90">
        <f ca="1">RAND()</f>
        <v>0.8612247317528849</v>
      </c>
      <c r="D32" s="91">
        <f t="shared" si="0"/>
        <v>1.0858383040568826</v>
      </c>
      <c r="E32" s="92">
        <f t="shared" si="1"/>
        <v>0.8612247317528848</v>
      </c>
      <c r="F32" s="93">
        <f t="shared" si="2"/>
        <v>1.2891211593116648E-16</v>
      </c>
      <c r="G32" s="91">
        <f t="shared" si="3"/>
        <v>1.0858383040270063</v>
      </c>
      <c r="H32" s="92">
        <f t="shared" si="4"/>
        <v>0.8612247317462748</v>
      </c>
      <c r="I32" s="93">
        <f t="shared" si="5"/>
        <v>7.675298470425721E-12</v>
      </c>
    </row>
    <row r="33" spans="2:9" ht="9.75" customHeight="1">
      <c r="B33" s="219"/>
      <c r="C33" s="94">
        <f aca="true" ca="1" t="shared" si="15" ref="C33:C52">RAND()</f>
        <v>0.9874071977055083</v>
      </c>
      <c r="D33" s="95">
        <f t="shared" si="0"/>
        <v>2.2385439516885617</v>
      </c>
      <c r="E33" s="96">
        <f t="shared" si="1"/>
        <v>0.9874071977055083</v>
      </c>
      <c r="F33" s="97">
        <f t="shared" si="2"/>
        <v>0</v>
      </c>
      <c r="G33" s="95">
        <f t="shared" si="3"/>
        <v>2.2385439515847465</v>
      </c>
      <c r="H33" s="96">
        <f t="shared" si="4"/>
        <v>0.9874071977021274</v>
      </c>
      <c r="I33" s="97">
        <f t="shared" si="5"/>
        <v>3.424080951351696E-12</v>
      </c>
    </row>
    <row r="34" spans="2:9" ht="9.75" customHeight="1">
      <c r="B34" s="219"/>
      <c r="C34" s="94">
        <f ca="1" t="shared" si="15"/>
        <v>0.38708945339490164</v>
      </c>
      <c r="D34" s="95">
        <f t="shared" si="0"/>
        <v>-0.2869130384499302</v>
      </c>
      <c r="E34" s="96">
        <f t="shared" si="1"/>
        <v>0.38708945339490164</v>
      </c>
      <c r="F34" s="97">
        <f t="shared" si="2"/>
        <v>0</v>
      </c>
      <c r="G34" s="95">
        <f t="shared" si="3"/>
        <v>-0.28691303910201205</v>
      </c>
      <c r="H34" s="96">
        <f t="shared" si="4"/>
        <v>0.38708945314524856</v>
      </c>
      <c r="I34" s="97">
        <f t="shared" si="5"/>
        <v>6.449493102959998E-10</v>
      </c>
    </row>
    <row r="35" spans="2:9" ht="9.75" customHeight="1">
      <c r="B35" s="219"/>
      <c r="C35" s="94">
        <f ca="1" t="shared" si="15"/>
        <v>0.2626741264330166</v>
      </c>
      <c r="D35" s="95">
        <f t="shared" si="0"/>
        <v>-0.6351229151298947</v>
      </c>
      <c r="E35" s="96">
        <f t="shared" si="1"/>
        <v>0.26267412643301646</v>
      </c>
      <c r="F35" s="97">
        <f t="shared" si="2"/>
        <v>4.226617366930769E-16</v>
      </c>
      <c r="G35" s="95">
        <f t="shared" si="3"/>
        <v>-0.6351229140335851</v>
      </c>
      <c r="H35" s="96">
        <f t="shared" si="4"/>
        <v>0.2626741267904953</v>
      </c>
      <c r="I35" s="97">
        <f t="shared" si="5"/>
        <v>-1.360920918066778E-09</v>
      </c>
    </row>
    <row r="36" spans="2:9" ht="9.75" customHeight="1">
      <c r="B36" s="219"/>
      <c r="C36" s="94">
        <f ca="1" t="shared" si="15"/>
        <v>0.7332037803061875</v>
      </c>
      <c r="D36" s="95">
        <f t="shared" si="0"/>
        <v>0.6225314972405962</v>
      </c>
      <c r="E36" s="96">
        <f t="shared" si="1"/>
        <v>0.7332037803061875</v>
      </c>
      <c r="F36" s="97">
        <f t="shared" si="2"/>
        <v>0</v>
      </c>
      <c r="G36" s="95">
        <f t="shared" si="3"/>
        <v>0.6225314960259773</v>
      </c>
      <c r="H36" s="96">
        <f t="shared" si="4"/>
        <v>0.7332037799069827</v>
      </c>
      <c r="I36" s="97">
        <f t="shared" si="5"/>
        <v>5.444663421905717E-10</v>
      </c>
    </row>
    <row r="37" spans="2:9" ht="9.75" customHeight="1">
      <c r="B37" s="219"/>
      <c r="C37" s="94">
        <f ca="1" t="shared" si="15"/>
        <v>0.6155211614831142</v>
      </c>
      <c r="D37" s="95">
        <f t="shared" si="0"/>
        <v>0.2937385727687919</v>
      </c>
      <c r="E37" s="96">
        <f t="shared" si="1"/>
        <v>0.6155211614831141</v>
      </c>
      <c r="F37" s="97">
        <f t="shared" si="2"/>
        <v>1.8037121939886606E-16</v>
      </c>
      <c r="G37" s="95">
        <f t="shared" si="3"/>
        <v>0.2937385735041067</v>
      </c>
      <c r="H37" s="96">
        <f t="shared" si="4"/>
        <v>0.615521161764076</v>
      </c>
      <c r="I37" s="97">
        <f t="shared" si="5"/>
        <v>-4.56461657137103E-10</v>
      </c>
    </row>
    <row r="38" spans="2:9" ht="9.75" customHeight="1">
      <c r="B38" s="219"/>
      <c r="C38" s="94">
        <f ca="1" t="shared" si="15"/>
        <v>0.37444295258429694</v>
      </c>
      <c r="D38" s="95">
        <f t="shared" si="0"/>
        <v>-0.32010873374733306</v>
      </c>
      <c r="E38" s="96">
        <f t="shared" si="1"/>
        <v>0.37444295258429683</v>
      </c>
      <c r="F38" s="97">
        <f t="shared" si="2"/>
        <v>2.9649991192589376E-16</v>
      </c>
      <c r="G38" s="95">
        <f t="shared" si="3"/>
        <v>-0.32010873474572255</v>
      </c>
      <c r="H38" s="96">
        <f t="shared" si="4"/>
        <v>0.37444295220588986</v>
      </c>
      <c r="I38" s="97">
        <f t="shared" si="5"/>
        <v>1.0105867418092732E-09</v>
      </c>
    </row>
    <row r="39" spans="2:9" ht="9.75" customHeight="1">
      <c r="B39" s="219"/>
      <c r="C39" s="94">
        <f ca="1" t="shared" si="15"/>
        <v>0.1858330400584478</v>
      </c>
      <c r="D39" s="95">
        <f t="shared" si="0"/>
        <v>-0.8933568919534784</v>
      </c>
      <c r="E39" s="96">
        <f t="shared" si="1"/>
        <v>0.1858330400584478</v>
      </c>
      <c r="F39" s="97">
        <f t="shared" si="2"/>
        <v>0</v>
      </c>
      <c r="G39" s="95">
        <f t="shared" si="3"/>
        <v>-0.8933568922653281</v>
      </c>
      <c r="H39" s="96">
        <f t="shared" si="4"/>
        <v>0.18583303997497347</v>
      </c>
      <c r="I39" s="97">
        <f t="shared" si="5"/>
        <v>4.4918997464733653E-10</v>
      </c>
    </row>
    <row r="40" spans="2:9" ht="9.75" customHeight="1">
      <c r="B40" s="219"/>
      <c r="C40" s="94">
        <f ca="1" t="shared" si="15"/>
        <v>0.8059817813637791</v>
      </c>
      <c r="D40" s="95">
        <f t="shared" si="0"/>
        <v>0.8631837671461897</v>
      </c>
      <c r="E40" s="96">
        <f t="shared" si="1"/>
        <v>0.8059817813637791</v>
      </c>
      <c r="F40" s="97">
        <f t="shared" si="2"/>
        <v>0</v>
      </c>
      <c r="G40" s="95">
        <f t="shared" si="3"/>
        <v>0.8631837681380763</v>
      </c>
      <c r="H40" s="96">
        <f t="shared" si="4"/>
        <v>0.8059817816364121</v>
      </c>
      <c r="I40" s="97">
        <f t="shared" si="5"/>
        <v>-3.382620222553747E-10</v>
      </c>
    </row>
    <row r="41" spans="2:9" ht="9.75" customHeight="1">
      <c r="B41" s="219"/>
      <c r="C41" s="94">
        <f ca="1" t="shared" si="15"/>
        <v>0.5849661904292438</v>
      </c>
      <c r="D41" s="95">
        <f t="shared" si="0"/>
        <v>0.21461484479395787</v>
      </c>
      <c r="E41" s="96">
        <f t="shared" si="1"/>
        <v>0.5849661904292438</v>
      </c>
      <c r="F41" s="97">
        <f t="shared" si="2"/>
        <v>0</v>
      </c>
      <c r="G41" s="95">
        <f t="shared" si="3"/>
        <v>0.2146148444146366</v>
      </c>
      <c r="H41" s="96">
        <f t="shared" si="4"/>
        <v>0.5849661902813617</v>
      </c>
      <c r="I41" s="97">
        <f t="shared" si="5"/>
        <v>2.5280461228155067E-10</v>
      </c>
    </row>
    <row r="42" spans="2:9" ht="9.75" customHeight="1">
      <c r="B42" s="219"/>
      <c r="C42" s="94">
        <f ca="1" t="shared" si="15"/>
        <v>0.7484982752587293</v>
      </c>
      <c r="D42" s="95">
        <f t="shared" si="0"/>
        <v>0.6697715231029517</v>
      </c>
      <c r="E42" s="96">
        <f t="shared" si="1"/>
        <v>0.7484982752587293</v>
      </c>
      <c r="F42" s="97">
        <f t="shared" si="2"/>
        <v>0</v>
      </c>
      <c r="G42" s="95">
        <f t="shared" si="3"/>
        <v>0.6697715225122317</v>
      </c>
      <c r="H42" s="96">
        <f t="shared" si="4"/>
        <v>0.7484982750704159</v>
      </c>
      <c r="I42" s="97">
        <f t="shared" si="5"/>
        <v>2.51588241584881E-10</v>
      </c>
    </row>
    <row r="43" spans="2:9" ht="9.75" customHeight="1">
      <c r="B43" s="219"/>
      <c r="C43" s="94">
        <f ca="1" t="shared" si="15"/>
        <v>0.5743280623188474</v>
      </c>
      <c r="D43" s="95">
        <f t="shared" si="0"/>
        <v>0.18740401435672482</v>
      </c>
      <c r="E43" s="96">
        <f t="shared" si="1"/>
        <v>0.5743280623188474</v>
      </c>
      <c r="F43" s="97">
        <f t="shared" si="2"/>
        <v>0</v>
      </c>
      <c r="G43" s="95">
        <f t="shared" si="3"/>
        <v>0.18740401363593473</v>
      </c>
      <c r="H43" s="96">
        <f t="shared" si="4"/>
        <v>0.574328062036299</v>
      </c>
      <c r="I43" s="97">
        <f t="shared" si="5"/>
        <v>4.919632812907282E-10</v>
      </c>
    </row>
    <row r="44" spans="2:9" ht="9.75" customHeight="1">
      <c r="B44" s="219"/>
      <c r="C44" s="94">
        <f ca="1" t="shared" si="15"/>
        <v>0.2855155159207057</v>
      </c>
      <c r="D44" s="95">
        <f t="shared" si="0"/>
        <v>-0.566533698286817</v>
      </c>
      <c r="E44" s="96">
        <f t="shared" si="1"/>
        <v>0.28551551592070556</v>
      </c>
      <c r="F44" s="97">
        <f t="shared" si="2"/>
        <v>3.888485783495883E-16</v>
      </c>
      <c r="G44" s="95">
        <f t="shared" si="3"/>
        <v>-0.5665336970377064</v>
      </c>
      <c r="H44" s="96">
        <f t="shared" si="4"/>
        <v>0.2855155163451446</v>
      </c>
      <c r="I44" s="97">
        <f t="shared" si="5"/>
        <v>-1.4865704481219463E-09</v>
      </c>
    </row>
    <row r="45" spans="2:9" ht="9.75" customHeight="1">
      <c r="B45" s="219"/>
      <c r="C45" s="94">
        <f ca="1" t="shared" si="15"/>
        <v>0.9989207458505831</v>
      </c>
      <c r="D45" s="95">
        <f t="shared" si="0"/>
        <v>3.0675091810101494</v>
      </c>
      <c r="E45" s="96">
        <f t="shared" si="1"/>
        <v>0.9989207458505827</v>
      </c>
      <c r="F45" s="97">
        <f t="shared" si="2"/>
        <v>4.445690128018311E-16</v>
      </c>
      <c r="G45" s="95">
        <f t="shared" si="3"/>
        <v>3.0675091811716517</v>
      </c>
      <c r="H45" s="96">
        <f t="shared" si="4"/>
        <v>0.9989207458511663</v>
      </c>
      <c r="I45" s="97">
        <f t="shared" si="5"/>
        <v>-5.838302560620048E-13</v>
      </c>
    </row>
    <row r="46" spans="2:9" ht="9.75" customHeight="1">
      <c r="B46" s="219"/>
      <c r="C46" s="94">
        <f ca="1" t="shared" si="15"/>
        <v>0.9045576271495035</v>
      </c>
      <c r="D46" s="95">
        <f t="shared" si="0"/>
        <v>1.3079662829418082</v>
      </c>
      <c r="E46" s="96">
        <f t="shared" si="1"/>
        <v>0.9045576271495035</v>
      </c>
      <c r="F46" s="97">
        <f t="shared" si="2"/>
        <v>0</v>
      </c>
      <c r="G46" s="95">
        <f t="shared" si="3"/>
        <v>1.3079662806675587</v>
      </c>
      <c r="H46" s="96">
        <f t="shared" si="4"/>
        <v>0.904557626763796</v>
      </c>
      <c r="I46" s="97">
        <f t="shared" si="5"/>
        <v>4.26404525692629E-10</v>
      </c>
    </row>
    <row r="47" spans="2:9" ht="9.75" customHeight="1">
      <c r="B47" s="219"/>
      <c r="C47" s="94">
        <f ca="1" t="shared" si="15"/>
        <v>0.45959053717138887</v>
      </c>
      <c r="D47" s="95">
        <f t="shared" si="0"/>
        <v>-0.10146533478190306</v>
      </c>
      <c r="E47" s="96">
        <f t="shared" si="1"/>
        <v>0.45959053717138887</v>
      </c>
      <c r="F47" s="97">
        <f t="shared" si="2"/>
        <v>0</v>
      </c>
      <c r="G47" s="95">
        <f t="shared" si="3"/>
        <v>-0.10146533371221023</v>
      </c>
      <c r="H47" s="96">
        <f t="shared" si="4"/>
        <v>0.4595905375959435</v>
      </c>
      <c r="I47" s="97">
        <f t="shared" si="5"/>
        <v>-9.237670912463863E-10</v>
      </c>
    </row>
    <row r="48" spans="2:9" ht="9.75" customHeight="1">
      <c r="B48" s="219"/>
      <c r="C48" s="94">
        <f ca="1" t="shared" si="15"/>
        <v>0.6390613769054423</v>
      </c>
      <c r="D48" s="95">
        <f t="shared" si="0"/>
        <v>0.3559510201118127</v>
      </c>
      <c r="E48" s="96">
        <f t="shared" si="1"/>
        <v>0.6390613769054423</v>
      </c>
      <c r="F48" s="97">
        <f t="shared" si="2"/>
        <v>0</v>
      </c>
      <c r="G48" s="95">
        <f t="shared" si="3"/>
        <v>0.3559510212753285</v>
      </c>
      <c r="H48" s="96">
        <f t="shared" si="4"/>
        <v>0.6390613773411242</v>
      </c>
      <c r="I48" s="97">
        <f t="shared" si="5"/>
        <v>-6.817528812076077E-10</v>
      </c>
    </row>
    <row r="49" spans="2:9" ht="9.75" customHeight="1">
      <c r="B49" s="219"/>
      <c r="C49" s="94">
        <f ca="1" t="shared" si="15"/>
        <v>0.3311773314005373</v>
      </c>
      <c r="D49" s="95">
        <f t="shared" si="0"/>
        <v>-0.4366645212914465</v>
      </c>
      <c r="E49" s="96">
        <f t="shared" si="1"/>
        <v>0.3311773314005373</v>
      </c>
      <c r="F49" s="97">
        <f t="shared" si="2"/>
        <v>0</v>
      </c>
      <c r="G49" s="95">
        <f t="shared" si="3"/>
        <v>-0.436664521891441</v>
      </c>
      <c r="H49" s="96">
        <f t="shared" si="4"/>
        <v>0.33117733118294046</v>
      </c>
      <c r="I49" s="97">
        <f t="shared" si="5"/>
        <v>6.570402283379984E-10</v>
      </c>
    </row>
    <row r="50" spans="2:9" ht="9.75" customHeight="1">
      <c r="B50" s="219"/>
      <c r="C50" s="94">
        <f ca="1" t="shared" si="15"/>
        <v>0.377574946820717</v>
      </c>
      <c r="D50" s="95">
        <f t="shared" si="0"/>
        <v>-0.31185609111597523</v>
      </c>
      <c r="E50" s="96">
        <f t="shared" si="1"/>
        <v>0.3775749468207169</v>
      </c>
      <c r="F50" s="97">
        <f t="shared" si="2"/>
        <v>2.940404372624651E-16</v>
      </c>
      <c r="G50" s="95">
        <f t="shared" si="3"/>
        <v>-0.31185609204324594</v>
      </c>
      <c r="H50" s="96">
        <f t="shared" si="4"/>
        <v>0.37757494646834755</v>
      </c>
      <c r="I50" s="97">
        <f t="shared" si="5"/>
        <v>9.332437702907222E-10</v>
      </c>
    </row>
    <row r="51" spans="2:9" ht="9.75" customHeight="1">
      <c r="B51" s="219"/>
      <c r="C51" s="94">
        <f ca="1" t="shared" si="15"/>
        <v>0.7036635629432173</v>
      </c>
      <c r="D51" s="95">
        <f t="shared" si="0"/>
        <v>0.5349667145425754</v>
      </c>
      <c r="E51" s="96">
        <f t="shared" si="1"/>
        <v>0.7036635629432172</v>
      </c>
      <c r="F51" s="97">
        <f t="shared" si="2"/>
        <v>1.5777753504550112E-16</v>
      </c>
      <c r="G51" s="95">
        <f t="shared" si="3"/>
        <v>0.5349667135993876</v>
      </c>
      <c r="H51" s="96">
        <f t="shared" si="4"/>
        <v>0.703663562617108</v>
      </c>
      <c r="I51" s="97">
        <f t="shared" si="5"/>
        <v>4.6344484479273685E-10</v>
      </c>
    </row>
    <row r="52" spans="2:9" ht="9.75" customHeight="1" thickBot="1">
      <c r="B52" s="220"/>
      <c r="C52" s="98">
        <f ca="1" t="shared" si="15"/>
        <v>0.9848365673133825</v>
      </c>
      <c r="D52" s="99">
        <f t="shared" si="0"/>
        <v>2.1657948721642484</v>
      </c>
      <c r="E52" s="100">
        <f t="shared" si="1"/>
        <v>0.9848365673133825</v>
      </c>
      <c r="F52" s="101">
        <f t="shared" si="2"/>
        <v>0</v>
      </c>
      <c r="G52" s="99">
        <f t="shared" si="3"/>
        <v>2.16579487206758</v>
      </c>
      <c r="H52" s="100">
        <f t="shared" si="4"/>
        <v>0.9848365673096874</v>
      </c>
      <c r="I52" s="101">
        <f t="shared" si="5"/>
        <v>3.752049238931318E-12</v>
      </c>
    </row>
  </sheetData>
  <mergeCells count="7">
    <mergeCell ref="J3:L3"/>
    <mergeCell ref="C2:I2"/>
    <mergeCell ref="B5:B23"/>
    <mergeCell ref="B32:B52"/>
    <mergeCell ref="B24:B31"/>
    <mergeCell ref="D3:F3"/>
    <mergeCell ref="G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B2:F7"/>
  <sheetViews>
    <sheetView workbookViewId="0" topLeftCell="A1">
      <selection activeCell="D18" sqref="D18"/>
    </sheetView>
  </sheetViews>
  <sheetFormatPr defaultColWidth="11.421875" defaultRowHeight="12.75"/>
  <cols>
    <col min="1" max="1" width="4.7109375" style="0" customWidth="1"/>
    <col min="2" max="2" width="13.28125" style="0" bestFit="1" customWidth="1"/>
    <col min="3" max="6" width="21.28125" style="0" customWidth="1"/>
  </cols>
  <sheetData>
    <row r="1" ht="13.5" thickBot="1"/>
    <row r="2" spans="2:6" ht="21" thickBot="1">
      <c r="B2" s="224" t="s">
        <v>48</v>
      </c>
      <c r="C2" s="225"/>
      <c r="D2" s="225"/>
      <c r="E2" s="225"/>
      <c r="F2" s="226"/>
    </row>
    <row r="3" spans="2:6" ht="13.5" thickBot="1">
      <c r="B3" s="229" t="s">
        <v>49</v>
      </c>
      <c r="C3" s="230"/>
      <c r="D3" s="231"/>
      <c r="E3" s="227">
        <v>500000</v>
      </c>
      <c r="F3" s="228"/>
    </row>
    <row r="4" spans="2:6" ht="13.5" thickBot="1">
      <c r="B4" s="75"/>
      <c r="C4" s="77" t="s">
        <v>23</v>
      </c>
      <c r="D4" s="79" t="s">
        <v>22</v>
      </c>
      <c r="E4" s="86" t="s">
        <v>45</v>
      </c>
      <c r="F4" s="79" t="s">
        <v>50</v>
      </c>
    </row>
    <row r="5" spans="2:6" ht="12.75">
      <c r="B5" s="76" t="s">
        <v>46</v>
      </c>
      <c r="C5" s="83">
        <v>38051.617997685185</v>
      </c>
      <c r="D5" s="87">
        <v>38051.61803240741</v>
      </c>
      <c r="E5" s="88">
        <v>38051.62267361111</v>
      </c>
      <c r="F5" s="87">
        <v>38051.62268518518</v>
      </c>
    </row>
    <row r="6" spans="2:6" ht="12.75">
      <c r="B6" s="73" t="s">
        <v>47</v>
      </c>
      <c r="C6" s="85">
        <v>38051.61803240741</v>
      </c>
      <c r="D6" s="80">
        <v>38051.62267361111</v>
      </c>
      <c r="E6" s="85">
        <v>38051.62268518518</v>
      </c>
      <c r="F6" s="81">
        <v>38051.622708333336</v>
      </c>
    </row>
    <row r="7" spans="2:6" ht="13.5" thickBot="1">
      <c r="B7" s="74" t="s">
        <v>51</v>
      </c>
      <c r="C7" s="78">
        <f>C6-C5</f>
        <v>3.4722223062999547E-05</v>
      </c>
      <c r="D7" s="82">
        <f>D6-D5</f>
        <v>0.004641203704522923</v>
      </c>
      <c r="E7" s="84">
        <f>E6-E5</f>
        <v>1.1574069503694773E-05</v>
      </c>
      <c r="F7" s="82">
        <f>F6-F5</f>
        <v>2.3148153559304774E-05</v>
      </c>
    </row>
  </sheetData>
  <mergeCells count="3">
    <mergeCell ref="B2:F2"/>
    <mergeCell ref="E3:F3"/>
    <mergeCell ref="B3:D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BIOUX</dc:creator>
  <cp:keywords/>
  <dc:description/>
  <cp:lastModifiedBy>qwerty</cp:lastModifiedBy>
  <dcterms:created xsi:type="dcterms:W3CDTF">2003-02-20T11:24:36Z</dcterms:created>
  <dcterms:modified xsi:type="dcterms:W3CDTF">2004-03-26T22:30:43Z</dcterms:modified>
  <cp:category/>
  <cp:version/>
  <cp:contentType/>
  <cp:contentStatus/>
</cp:coreProperties>
</file>